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95" windowHeight="7560" activeTab="3"/>
  </bookViews>
  <sheets>
    <sheet name="Mündliche Ergänzunsprüfung" sheetId="1" r:id="rId1"/>
    <sheet name="KFM-Büromanagement" sheetId="2" r:id="rId2"/>
    <sheet name="Metall  Elektro" sheetId="3" r:id="rId3"/>
    <sheet name="Chemielaborant" sheetId="4" r:id="rId4"/>
    <sheet name="Industriekaufmann" sheetId="5" r:id="rId5"/>
  </sheets>
  <definedNames>
    <definedName name="_xlnm.Print_Area" localSheetId="1">'KFM-Büromanagement'!$A$1:$R$21</definedName>
    <definedName name="_xlnm.Print_Area" localSheetId="0">'Mündliche Ergänzunsprüfung'!$A$1:$Q$28</definedName>
    <definedName name="_xlnm.Print_Area" localSheetId="3">'Chemielaborant'!$A$1:$Y$2</definedName>
    <definedName name="_xlnm.Print_Area" localSheetId="2">'Metall  Elektro'!$A$1:$Y$1</definedName>
  </definedNames>
  <calcPr fullCalcOnLoad="1"/>
</workbook>
</file>

<file path=xl/sharedStrings.xml><?xml version="1.0" encoding="utf-8"?>
<sst xmlns="http://schemas.openxmlformats.org/spreadsheetml/2006/main" count="286" uniqueCount="98">
  <si>
    <t>Fach</t>
  </si>
  <si>
    <t>WISO</t>
  </si>
  <si>
    <t>Punkte</t>
  </si>
  <si>
    <t>Summe</t>
  </si>
  <si>
    <t>Geschäftsprozesse</t>
  </si>
  <si>
    <t>Steuerung/Kontr.</t>
  </si>
  <si>
    <t>Einsatzgebiet</t>
  </si>
  <si>
    <t>Die neue Berechnung</t>
  </si>
  <si>
    <t>Bitte nur gelb markierte Felder ausfüllen</t>
  </si>
  <si>
    <t>Pkt.2</t>
  </si>
  <si>
    <t>Mepr</t>
  </si>
  <si>
    <t>+</t>
  </si>
  <si>
    <t>=</t>
  </si>
  <si>
    <t>Fakt.</t>
  </si>
  <si>
    <t>Div</t>
  </si>
  <si>
    <t>:3</t>
  </si>
  <si>
    <t>Erg.3</t>
  </si>
  <si>
    <t>Div.</t>
  </si>
  <si>
    <t>Pkt.1</t>
  </si>
  <si>
    <t>Erg.1</t>
  </si>
  <si>
    <t>Erg.2</t>
  </si>
  <si>
    <t>Note</t>
  </si>
  <si>
    <t>Y</t>
  </si>
  <si>
    <t>Z</t>
  </si>
  <si>
    <t xml:space="preserve">Niederschrift Nr.: </t>
  </si>
  <si>
    <t>X</t>
  </si>
  <si>
    <t>Mit MEpr ist Pkt 2 = Pkt 1 X 2</t>
  </si>
  <si>
    <t>Ohne MEpr ist Pkt 1 = Erg 2</t>
  </si>
  <si>
    <t xml:space="preserve">Die neue Berechnung </t>
  </si>
  <si>
    <t>Teil 1</t>
  </si>
  <si>
    <t>Teil 2</t>
  </si>
  <si>
    <t>ArbAufSitGespPh</t>
  </si>
  <si>
    <t>SchrAufgStelln</t>
  </si>
  <si>
    <t>kompl.Arbauf.</t>
  </si>
  <si>
    <t>Teil 1 d. Prüf.</t>
  </si>
  <si>
    <t>Prakt. Aufgabe</t>
  </si>
  <si>
    <t>SchrPrfBere</t>
  </si>
  <si>
    <t>==&gt;</t>
  </si>
  <si>
    <t>ErgbTeil 1</t>
  </si>
  <si>
    <t>ErgbTeil 2</t>
  </si>
  <si>
    <t>Teil 2 Gesamt</t>
  </si>
  <si>
    <t>Teil1 Schriftlich</t>
  </si>
  <si>
    <t>Teil1 Prakt</t>
  </si>
  <si>
    <t>Erg. Teil 1:Schr</t>
  </si>
  <si>
    <t>Päparative Che</t>
  </si>
  <si>
    <t>Wiso (Teil 1)</t>
  </si>
  <si>
    <t>Präparative Arb</t>
  </si>
  <si>
    <t>Charakterisiere</t>
  </si>
  <si>
    <t>ErgTeil 1:Prakt</t>
  </si>
  <si>
    <t>Teil 1 : Gesamt</t>
  </si>
  <si>
    <t>Erg.3 Teil 1:Schr</t>
  </si>
  <si>
    <t xml:space="preserve"> + Erg.3 Teil 1:Prakt</t>
  </si>
  <si>
    <t>Allg./Anal.Chem</t>
  </si>
  <si>
    <t>Wahlquaifikati</t>
  </si>
  <si>
    <t>Erg. Teil 2:Schr</t>
  </si>
  <si>
    <t>Prakt. Aufgaben</t>
  </si>
  <si>
    <t>Erg. Teil 2:Prakt</t>
  </si>
  <si>
    <t>Erg 3 Teil 2 Schr</t>
  </si>
  <si>
    <t>Erg 3 Teil 2 Prakt</t>
  </si>
  <si>
    <t xml:space="preserve"> -------------------------------&gt;</t>
  </si>
  <si>
    <t>Ergebnis Bestenehrung (Interne Verwendung)</t>
  </si>
  <si>
    <t>Prüfbereich 1</t>
  </si>
  <si>
    <t>Prüfbereich 2</t>
  </si>
  <si>
    <t>Pkt.</t>
  </si>
  <si>
    <t>Punkte 1</t>
  </si>
  <si>
    <t>Punkte 2</t>
  </si>
  <si>
    <t>Mündlich</t>
  </si>
  <si>
    <t>Prüfungsbereich 1</t>
  </si>
  <si>
    <t>Prüfungsbereich 2</t>
  </si>
  <si>
    <t>Prüfungsbereich 3</t>
  </si>
  <si>
    <t>Prüfungsbereich 4</t>
  </si>
  <si>
    <t>Prüfungsbereich 5</t>
  </si>
  <si>
    <t>Gewichtungs-faktor</t>
  </si>
  <si>
    <t>Eingabe: Gewichtungsfaktor aus der Ausbldungsordnung ihres Berufes</t>
  </si>
  <si>
    <t>Prüfungsbereich</t>
  </si>
  <si>
    <t>Prüfungsbereich x</t>
  </si>
  <si>
    <t>Ergebnis 2</t>
  </si>
  <si>
    <t>Ergebnis1</t>
  </si>
  <si>
    <t>Ergebnis 1</t>
  </si>
  <si>
    <t>Beispiel: Gewichtung = 40% -&gt; Eingabe = 40</t>
  </si>
  <si>
    <t>x 2 =</t>
  </si>
  <si>
    <t>Prüfungsbereich 6</t>
  </si>
  <si>
    <t>Die Felder der nicht benötigten Prüfungsbereiche bleiben offen!</t>
  </si>
  <si>
    <t>Berechnung eines Prüfungsbereiches</t>
  </si>
  <si>
    <t>Berechnung mehrerer Prüfungsbereiche</t>
  </si>
  <si>
    <t>Einzelne Berechnung eines Prüfungsbereiches</t>
  </si>
  <si>
    <t>Kaufmann/frau für Büromanagement</t>
  </si>
  <si>
    <t xml:space="preserve">   --------   ---------   --------   ---------   --------&gt;</t>
  </si>
  <si>
    <t>Abschlussprüfung Teil 2</t>
  </si>
  <si>
    <r>
      <rPr>
        <b/>
        <sz val="10"/>
        <rFont val="Arial"/>
        <family val="2"/>
      </rPr>
      <t>Ergebnis Teil 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
(Informationstech. Büromanagement)</t>
    </r>
  </si>
  <si>
    <t>Kundenbeziehungsprozesse</t>
  </si>
  <si>
    <t>Wirtschafts- und Sozialkunde</t>
  </si>
  <si>
    <t>Fachaufgabe in der Wahlqualifikation</t>
  </si>
  <si>
    <t>Divisor</t>
  </si>
  <si>
    <t>Ergebnis Teil 2</t>
  </si>
  <si>
    <t>Prüfung der Bestehensregeln:</t>
  </si>
  <si>
    <t>:3 =</t>
  </si>
  <si>
    <t xml:space="preserve"> 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</si>
</sst>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6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5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7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37" borderId="25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3" fillId="33" borderId="3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34" borderId="18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4" xfId="0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23" xfId="0" applyFill="1" applyBorder="1" applyAlignment="1" applyProtection="1">
      <alignment/>
      <protection/>
    </xf>
    <xf numFmtId="0" fontId="0" fillId="0" borderId="24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 horizontal="right"/>
      <protection/>
    </xf>
    <xf numFmtId="0" fontId="0" fillId="0" borderId="38" xfId="0" applyBorder="1" applyAlignment="1" applyProtection="1">
      <alignment vertical="center"/>
      <protection/>
    </xf>
    <xf numFmtId="0" fontId="0" fillId="38" borderId="0" xfId="0" applyFill="1" applyBorder="1" applyAlignment="1" applyProtection="1">
      <alignment vertical="center"/>
      <protection/>
    </xf>
    <xf numFmtId="0" fontId="3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/>
    </xf>
    <xf numFmtId="0" fontId="3" fillId="39" borderId="25" xfId="0" applyFont="1" applyFill="1" applyBorder="1" applyAlignment="1" applyProtection="1">
      <alignment/>
      <protection/>
    </xf>
    <xf numFmtId="0" fontId="0" fillId="39" borderId="25" xfId="0" applyFill="1" applyBorder="1" applyAlignment="1" applyProtection="1">
      <alignment horizontal="right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3" fillId="39" borderId="41" xfId="0" applyFont="1" applyFill="1" applyBorder="1" applyAlignment="1" applyProtection="1">
      <alignment/>
      <protection/>
    </xf>
    <xf numFmtId="0" fontId="0" fillId="39" borderId="42" xfId="0" applyFill="1" applyBorder="1" applyAlignment="1" applyProtection="1">
      <alignment horizontal="right"/>
      <protection/>
    </xf>
    <xf numFmtId="0" fontId="3" fillId="34" borderId="41" xfId="0" applyFont="1" applyFill="1" applyBorder="1" applyAlignment="1" applyProtection="1">
      <alignment/>
      <protection/>
    </xf>
    <xf numFmtId="0" fontId="0" fillId="34" borderId="42" xfId="0" applyFill="1" applyBorder="1" applyAlignment="1" applyProtection="1">
      <alignment horizontal="right"/>
      <protection/>
    </xf>
    <xf numFmtId="0" fontId="0" fillId="0" borderId="36" xfId="0" applyFill="1" applyBorder="1" applyAlignment="1" applyProtection="1" quotePrefix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37" borderId="4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right"/>
      <protection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4" xfId="0" applyBorder="1" applyAlignment="1" applyProtection="1">
      <alignment/>
      <protection/>
    </xf>
    <xf numFmtId="0" fontId="3" fillId="34" borderId="25" xfId="0" applyFont="1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 vertical="center"/>
      <protection/>
    </xf>
    <xf numFmtId="0" fontId="0" fillId="37" borderId="12" xfId="0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vertical="center"/>
      <protection/>
    </xf>
    <xf numFmtId="0" fontId="0" fillId="39" borderId="43" xfId="0" applyFont="1" applyFill="1" applyBorder="1" applyAlignment="1" applyProtection="1">
      <alignment/>
      <protection/>
    </xf>
    <xf numFmtId="0" fontId="0" fillId="39" borderId="43" xfId="0" applyFont="1" applyFill="1" applyBorder="1" applyAlignment="1" applyProtection="1">
      <alignment horizontal="right"/>
      <protection/>
    </xf>
    <xf numFmtId="0" fontId="0" fillId="39" borderId="41" xfId="0" applyFont="1" applyFill="1" applyBorder="1" applyAlignment="1" applyProtection="1">
      <alignment/>
      <protection/>
    </xf>
    <xf numFmtId="0" fontId="0" fillId="39" borderId="42" xfId="0" applyFont="1" applyFill="1" applyBorder="1" applyAlignment="1" applyProtection="1">
      <alignment horizontal="right"/>
      <protection/>
    </xf>
    <xf numFmtId="0" fontId="3" fillId="0" borderId="36" xfId="0" applyFont="1" applyFill="1" applyBorder="1" applyAlignment="1" applyProtection="1" quotePrefix="1">
      <alignment/>
      <protection/>
    </xf>
    <xf numFmtId="0" fontId="3" fillId="37" borderId="18" xfId="0" applyFont="1" applyFill="1" applyBorder="1" applyAlignment="1" applyProtection="1">
      <alignment vertical="center"/>
      <protection/>
    </xf>
    <xf numFmtId="0" fontId="0" fillId="36" borderId="48" xfId="0" applyFill="1" applyBorder="1" applyAlignment="1" applyProtection="1">
      <alignment/>
      <protection/>
    </xf>
    <xf numFmtId="2" fontId="3" fillId="36" borderId="10" xfId="0" applyNumberFormat="1" applyFont="1" applyFill="1" applyBorder="1" applyAlignment="1" applyProtection="1">
      <alignment/>
      <protection/>
    </xf>
    <xf numFmtId="0" fontId="0" fillId="36" borderId="49" xfId="0" applyFill="1" applyBorder="1" applyAlignment="1" applyProtection="1">
      <alignment/>
      <protection/>
    </xf>
    <xf numFmtId="0" fontId="0" fillId="36" borderId="38" xfId="0" applyFill="1" applyBorder="1" applyAlignment="1" applyProtection="1">
      <alignment/>
      <protection/>
    </xf>
    <xf numFmtId="0" fontId="0" fillId="36" borderId="50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 horizontal="right"/>
      <protection/>
    </xf>
    <xf numFmtId="0" fontId="0" fillId="36" borderId="21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2" fontId="3" fillId="36" borderId="11" xfId="0" applyNumberFormat="1" applyFont="1" applyFill="1" applyBorder="1" applyAlignment="1" applyProtection="1">
      <alignment/>
      <protection/>
    </xf>
    <xf numFmtId="0" fontId="0" fillId="36" borderId="36" xfId="0" applyFill="1" applyBorder="1" applyAlignment="1" applyProtection="1">
      <alignment/>
      <protection/>
    </xf>
    <xf numFmtId="0" fontId="0" fillId="36" borderId="37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33" xfId="0" applyFill="1" applyBorder="1" applyAlignment="1" applyProtection="1">
      <alignment/>
      <protection/>
    </xf>
    <xf numFmtId="0" fontId="0" fillId="36" borderId="34" xfId="0" applyFill="1" applyBorder="1" applyAlignment="1" applyProtection="1">
      <alignment/>
      <protection/>
    </xf>
    <xf numFmtId="0" fontId="0" fillId="36" borderId="34" xfId="0" applyFill="1" applyBorder="1" applyAlignment="1" applyProtection="1">
      <alignment horizontal="right"/>
      <protection/>
    </xf>
    <xf numFmtId="0" fontId="3" fillId="36" borderId="18" xfId="0" applyFont="1" applyFill="1" applyBorder="1" applyAlignment="1" applyProtection="1">
      <alignment/>
      <protection/>
    </xf>
    <xf numFmtId="0" fontId="0" fillId="36" borderId="51" xfId="0" applyFill="1" applyBorder="1" applyAlignment="1" applyProtection="1">
      <alignment/>
      <protection/>
    </xf>
    <xf numFmtId="0" fontId="3" fillId="36" borderId="52" xfId="0" applyFont="1" applyFill="1" applyBorder="1" applyAlignment="1" applyProtection="1">
      <alignment/>
      <protection/>
    </xf>
    <xf numFmtId="0" fontId="3" fillId="36" borderId="52" xfId="0" applyFont="1" applyFill="1" applyBorder="1" applyAlignment="1" applyProtection="1">
      <alignment horizontal="right"/>
      <protection/>
    </xf>
    <xf numFmtId="0" fontId="0" fillId="36" borderId="35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6" fillId="7" borderId="25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40" borderId="13" xfId="0" applyFont="1" applyFill="1" applyBorder="1" applyAlignment="1" applyProtection="1">
      <alignment horizontal="center" vertical="center"/>
      <protection locked="0"/>
    </xf>
    <xf numFmtId="0" fontId="3" fillId="40" borderId="14" xfId="0" applyFont="1" applyFill="1" applyBorder="1" applyAlignment="1" applyProtection="1">
      <alignment horizontal="center" vertical="center"/>
      <protection locked="0"/>
    </xf>
    <xf numFmtId="0" fontId="3" fillId="4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2" fillId="36" borderId="44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 vertical="center"/>
      <protection/>
    </xf>
    <xf numFmtId="0" fontId="4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3" fillId="34" borderId="54" xfId="0" applyFont="1" applyFill="1" applyBorder="1" applyAlignment="1" applyProtection="1">
      <alignment/>
      <protection/>
    </xf>
    <xf numFmtId="0" fontId="0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/>
      <protection/>
    </xf>
    <xf numFmtId="0" fontId="0" fillId="37" borderId="54" xfId="0" applyFill="1" applyBorder="1" applyAlignment="1" applyProtection="1">
      <alignment vertical="center"/>
      <protection/>
    </xf>
    <xf numFmtId="0" fontId="6" fillId="7" borderId="55" xfId="0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6" fillId="7" borderId="0" xfId="0" applyFont="1" applyFill="1" applyBorder="1" applyAlignment="1" applyProtection="1">
      <alignment vertical="center"/>
      <protection/>
    </xf>
    <xf numFmtId="0" fontId="3" fillId="5" borderId="18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/>
      <protection/>
    </xf>
    <xf numFmtId="0" fontId="8" fillId="5" borderId="0" xfId="0" applyFont="1" applyFill="1" applyAlignment="1" applyProtection="1">
      <alignment/>
      <protection/>
    </xf>
    <xf numFmtId="0" fontId="8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48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9" fillId="5" borderId="0" xfId="0" applyFont="1" applyFill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5" borderId="18" xfId="0" applyFill="1" applyBorder="1" applyAlignment="1" applyProtection="1">
      <alignment vertical="center"/>
      <protection/>
    </xf>
    <xf numFmtId="0" fontId="3" fillId="5" borderId="29" xfId="0" applyFont="1" applyFill="1" applyBorder="1" applyAlignment="1" applyProtection="1">
      <alignment vertical="center"/>
      <protection/>
    </xf>
    <xf numFmtId="0" fontId="3" fillId="5" borderId="36" xfId="0" applyFont="1" applyFill="1" applyBorder="1" applyAlignment="1" applyProtection="1">
      <alignment horizontal="center" vertical="center"/>
      <protection locked="0"/>
    </xf>
    <xf numFmtId="0" fontId="0" fillId="5" borderId="36" xfId="0" applyFont="1" applyFill="1" applyBorder="1" applyAlignment="1" applyProtection="1">
      <alignment vertical="center"/>
      <protection/>
    </xf>
    <xf numFmtId="0" fontId="3" fillId="5" borderId="36" xfId="0" applyFont="1" applyFill="1" applyBorder="1" applyAlignment="1" applyProtection="1">
      <alignment horizontal="left" vertical="center"/>
      <protection/>
    </xf>
    <xf numFmtId="0" fontId="3" fillId="5" borderId="36" xfId="0" applyFont="1" applyFill="1" applyBorder="1" applyAlignment="1" applyProtection="1">
      <alignment vertical="center"/>
      <protection/>
    </xf>
    <xf numFmtId="0" fontId="0" fillId="5" borderId="36" xfId="0" applyFill="1" applyBorder="1" applyAlignment="1" applyProtection="1">
      <alignment vertical="center"/>
      <protection/>
    </xf>
    <xf numFmtId="0" fontId="3" fillId="5" borderId="36" xfId="0" applyFont="1" applyFill="1" applyBorder="1" applyAlignment="1" applyProtection="1">
      <alignment horizontal="center" vertical="center"/>
      <protection/>
    </xf>
    <xf numFmtId="0" fontId="2" fillId="36" borderId="55" xfId="0" applyFont="1" applyFill="1" applyBorder="1" applyAlignment="1" applyProtection="1">
      <alignment horizontal="center"/>
      <protection/>
    </xf>
    <xf numFmtId="0" fontId="2" fillId="36" borderId="55" xfId="0" applyFont="1" applyFill="1" applyBorder="1" applyAlignment="1" applyProtection="1">
      <alignment/>
      <protection/>
    </xf>
    <xf numFmtId="0" fontId="2" fillId="36" borderId="55" xfId="0" applyFont="1" applyFill="1" applyBorder="1" applyAlignment="1" applyProtection="1">
      <alignment horizontal="left"/>
      <protection/>
    </xf>
    <xf numFmtId="0" fontId="2" fillId="36" borderId="55" xfId="0" applyFont="1" applyFill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41" borderId="36" xfId="0" applyFont="1" applyFill="1" applyBorder="1" applyAlignment="1" applyProtection="1">
      <alignment horizontal="center" vertical="center"/>
      <protection/>
    </xf>
    <xf numFmtId="0" fontId="0" fillId="41" borderId="29" xfId="0" applyFont="1" applyFill="1" applyBorder="1" applyAlignment="1" applyProtection="1">
      <alignment horizontal="center" vertical="center"/>
      <protection/>
    </xf>
    <xf numFmtId="0" fontId="3" fillId="41" borderId="14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 vertical="center"/>
      <protection/>
    </xf>
    <xf numFmtId="0" fontId="3" fillId="41" borderId="17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36" borderId="38" xfId="0" applyFont="1" applyFill="1" applyBorder="1" applyAlignment="1" applyProtection="1">
      <alignment horizontal="center" wrapText="1"/>
      <protection/>
    </xf>
    <xf numFmtId="0" fontId="2" fillId="36" borderId="58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21</xdr:row>
      <xdr:rowOff>123825</xdr:rowOff>
    </xdr:from>
    <xdr:to>
      <xdr:col>10</xdr:col>
      <xdr:colOff>266700</xdr:colOff>
      <xdr:row>25</xdr:row>
      <xdr:rowOff>28575</xdr:rowOff>
    </xdr:to>
    <xdr:sp>
      <xdr:nvSpPr>
        <xdr:cNvPr id="1" name="AutoShape 6"/>
        <xdr:cNvSpPr>
          <a:spLocks/>
        </xdr:cNvSpPr>
      </xdr:nvSpPr>
      <xdr:spPr>
        <a:xfrm>
          <a:off x="4467225" y="4362450"/>
          <a:ext cx="1152525" cy="561975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1</xdr:col>
      <xdr:colOff>142875</xdr:colOff>
      <xdr:row>10</xdr:row>
      <xdr:rowOff>76200</xdr:rowOff>
    </xdr:from>
    <xdr:to>
      <xdr:col>1</xdr:col>
      <xdr:colOff>542925</xdr:colOff>
      <xdr:row>12</xdr:row>
      <xdr:rowOff>47625</xdr:rowOff>
    </xdr:to>
    <xdr:sp>
      <xdr:nvSpPr>
        <xdr:cNvPr id="2" name="AutoShape 8"/>
        <xdr:cNvSpPr>
          <a:spLocks/>
        </xdr:cNvSpPr>
      </xdr:nvSpPr>
      <xdr:spPr>
        <a:xfrm>
          <a:off x="1543050" y="2047875"/>
          <a:ext cx="400050" cy="304800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76200</xdr:rowOff>
    </xdr:from>
    <xdr:to>
      <xdr:col>5</xdr:col>
      <xdr:colOff>419100</xdr:colOff>
      <xdr:row>12</xdr:row>
      <xdr:rowOff>57150</xdr:rowOff>
    </xdr:to>
    <xdr:sp>
      <xdr:nvSpPr>
        <xdr:cNvPr id="3" name="AutoShape 9"/>
        <xdr:cNvSpPr>
          <a:spLocks/>
        </xdr:cNvSpPr>
      </xdr:nvSpPr>
      <xdr:spPr>
        <a:xfrm>
          <a:off x="2971800" y="2047875"/>
          <a:ext cx="400050" cy="3143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1314450</xdr:colOff>
      <xdr:row>9</xdr:row>
      <xdr:rowOff>152400</xdr:rowOff>
    </xdr:from>
    <xdr:ext cx="2305050" cy="200025"/>
    <xdr:sp>
      <xdr:nvSpPr>
        <xdr:cNvPr id="4" name="Text Box 17"/>
        <xdr:cNvSpPr txBox="1">
          <a:spLocks noChangeArrowheads="1"/>
        </xdr:cNvSpPr>
      </xdr:nvSpPr>
      <xdr:spPr>
        <a:xfrm>
          <a:off x="1314450" y="176212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  <xdr:twoCellAnchor>
    <xdr:from>
      <xdr:col>10</xdr:col>
      <xdr:colOff>209550</xdr:colOff>
      <xdr:row>10</xdr:row>
      <xdr:rowOff>95250</xdr:rowOff>
    </xdr:from>
    <xdr:to>
      <xdr:col>10</xdr:col>
      <xdr:colOff>609600</xdr:colOff>
      <xdr:row>12</xdr:row>
      <xdr:rowOff>76200</xdr:rowOff>
    </xdr:to>
    <xdr:sp>
      <xdr:nvSpPr>
        <xdr:cNvPr id="5" name="AutoShape 9"/>
        <xdr:cNvSpPr>
          <a:spLocks/>
        </xdr:cNvSpPr>
      </xdr:nvSpPr>
      <xdr:spPr>
        <a:xfrm>
          <a:off x="5562600" y="2066925"/>
          <a:ext cx="400050" cy="3143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133350</xdr:rowOff>
    </xdr:from>
    <xdr:to>
      <xdr:col>5</xdr:col>
      <xdr:colOff>419100</xdr:colOff>
      <xdr:row>8</xdr:row>
      <xdr:rowOff>38100</xdr:rowOff>
    </xdr:to>
    <xdr:sp>
      <xdr:nvSpPr>
        <xdr:cNvPr id="6" name="AutoShape 9"/>
        <xdr:cNvSpPr>
          <a:spLocks/>
        </xdr:cNvSpPr>
      </xdr:nvSpPr>
      <xdr:spPr>
        <a:xfrm flipV="1">
          <a:off x="2971800" y="1095375"/>
          <a:ext cx="400050" cy="3905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142875</xdr:rowOff>
    </xdr:from>
    <xdr:to>
      <xdr:col>1</xdr:col>
      <xdr:colOff>542925</xdr:colOff>
      <xdr:row>8</xdr:row>
      <xdr:rowOff>47625</xdr:rowOff>
    </xdr:to>
    <xdr:sp>
      <xdr:nvSpPr>
        <xdr:cNvPr id="7" name="AutoShape 9"/>
        <xdr:cNvSpPr>
          <a:spLocks/>
        </xdr:cNvSpPr>
      </xdr:nvSpPr>
      <xdr:spPr>
        <a:xfrm flipV="1">
          <a:off x="1571625" y="1104900"/>
          <a:ext cx="371475" cy="3905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14</xdr:row>
      <xdr:rowOff>38100</xdr:rowOff>
    </xdr:from>
    <xdr:to>
      <xdr:col>11</xdr:col>
      <xdr:colOff>114300</xdr:colOff>
      <xdr:row>17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5162550" y="3429000"/>
          <a:ext cx="1228725" cy="666750"/>
        </a:xfrm>
        <a:prstGeom prst="upArrow">
          <a:avLst>
            <a:gd name="adj1" fmla="val -9018"/>
            <a:gd name="adj2" fmla="val -35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Mdl.</a:t>
          </a:r>
        </a:p>
      </xdr:txBody>
    </xdr:sp>
    <xdr:clientData/>
  </xdr:twoCellAnchor>
  <xdr:twoCellAnchor>
    <xdr:from>
      <xdr:col>5</xdr:col>
      <xdr:colOff>28575</xdr:colOff>
      <xdr:row>5</xdr:row>
      <xdr:rowOff>161925</xdr:rowOff>
    </xdr:from>
    <xdr:to>
      <xdr:col>5</xdr:col>
      <xdr:colOff>428625</xdr:colOff>
      <xdr:row>7</xdr:row>
      <xdr:rowOff>19050</xdr:rowOff>
    </xdr:to>
    <xdr:sp>
      <xdr:nvSpPr>
        <xdr:cNvPr id="2" name="AutoShape 9"/>
        <xdr:cNvSpPr>
          <a:spLocks/>
        </xdr:cNvSpPr>
      </xdr:nvSpPr>
      <xdr:spPr>
        <a:xfrm>
          <a:off x="3771900" y="1162050"/>
          <a:ext cx="400050" cy="257175"/>
        </a:xfrm>
        <a:prstGeom prst="downArrow">
          <a:avLst>
            <a:gd name="adj" fmla="val -192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</xdr:colOff>
      <xdr:row>4</xdr:row>
      <xdr:rowOff>114300</xdr:rowOff>
    </xdr:from>
    <xdr:ext cx="2305050" cy="200025"/>
    <xdr:sp>
      <xdr:nvSpPr>
        <xdr:cNvPr id="3" name="Text Box 17"/>
        <xdr:cNvSpPr txBox="1">
          <a:spLocks noChangeArrowheads="1"/>
        </xdr:cNvSpPr>
      </xdr:nvSpPr>
      <xdr:spPr>
        <a:xfrm>
          <a:off x="2200275" y="914400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  <xdr:twoCellAnchor>
    <xdr:from>
      <xdr:col>5</xdr:col>
      <xdr:colOff>19050</xdr:colOff>
      <xdr:row>29</xdr:row>
      <xdr:rowOff>133350</xdr:rowOff>
    </xdr:from>
    <xdr:to>
      <xdr:col>5</xdr:col>
      <xdr:colOff>419100</xdr:colOff>
      <xdr:row>32</xdr:row>
      <xdr:rowOff>38100</xdr:rowOff>
    </xdr:to>
    <xdr:sp>
      <xdr:nvSpPr>
        <xdr:cNvPr id="4" name="AutoShape 9"/>
        <xdr:cNvSpPr>
          <a:spLocks/>
        </xdr:cNvSpPr>
      </xdr:nvSpPr>
      <xdr:spPr>
        <a:xfrm flipV="1">
          <a:off x="3762375" y="8743950"/>
          <a:ext cx="400050" cy="3905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142875</xdr:rowOff>
    </xdr:from>
    <xdr:to>
      <xdr:col>1</xdr:col>
      <xdr:colOff>542925</xdr:colOff>
      <xdr:row>32</xdr:row>
      <xdr:rowOff>47625</xdr:rowOff>
    </xdr:to>
    <xdr:sp>
      <xdr:nvSpPr>
        <xdr:cNvPr id="5" name="AutoShape 9"/>
        <xdr:cNvSpPr>
          <a:spLocks/>
        </xdr:cNvSpPr>
      </xdr:nvSpPr>
      <xdr:spPr>
        <a:xfrm flipV="1">
          <a:off x="2324100" y="8753475"/>
          <a:ext cx="371475" cy="390525"/>
        </a:xfrm>
        <a:prstGeom prst="downArrow">
          <a:avLst>
            <a:gd name="adj" fmla="val 26217"/>
          </a:avLst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76200</xdr:rowOff>
    </xdr:from>
    <xdr:to>
      <xdr:col>5</xdr:col>
      <xdr:colOff>219075</xdr:colOff>
      <xdr:row>22</xdr:row>
      <xdr:rowOff>1295400</xdr:rowOff>
    </xdr:to>
    <xdr:sp>
      <xdr:nvSpPr>
        <xdr:cNvPr id="6" name="Textfeld 8"/>
        <xdr:cNvSpPr txBox="1">
          <a:spLocks noChangeArrowheads="1"/>
        </xdr:cNvSpPr>
      </xdr:nvSpPr>
      <xdr:spPr>
        <a:xfrm>
          <a:off x="28575" y="4562475"/>
          <a:ext cx="39338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Bestehensregel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Abschlussprüfung ist bestanden, wenn die Leis-tungen wie folgt bewertet worden sind: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im Gesamtergebnis von Teil 1 und Teil 2 der Ab-schlussprüfung mit mindestens „ausreichend“,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im Ergebnis von Teil 2 der Abschlussprüfung mit mindestens „ausreichend“,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in mindestens zwei Prüfungsbereichen von Teil 2 der Abschlussprüfung mit mindestens „ausreichend“ und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 keinem Prüfungsbereich von Teil 2 der Ab-schlussprüfung mit „ungenügend“. 
</a:t>
          </a:r>
        </a:p>
      </xdr:txBody>
    </xdr:sp>
    <xdr:clientData/>
  </xdr:twoCellAnchor>
  <xdr:twoCellAnchor>
    <xdr:from>
      <xdr:col>5</xdr:col>
      <xdr:colOff>428625</xdr:colOff>
      <xdr:row>20</xdr:row>
      <xdr:rowOff>47625</xdr:rowOff>
    </xdr:from>
    <xdr:to>
      <xdr:col>18</xdr:col>
      <xdr:colOff>19050</xdr:colOff>
      <xdr:row>22</xdr:row>
      <xdr:rowOff>657225</xdr:rowOff>
    </xdr:to>
    <xdr:sp>
      <xdr:nvSpPr>
        <xdr:cNvPr id="7" name="Textfeld 9"/>
        <xdr:cNvSpPr txBox="1">
          <a:spLocks noChangeArrowheads="1"/>
        </xdr:cNvSpPr>
      </xdr:nvSpPr>
      <xdr:spPr>
        <a:xfrm>
          <a:off x="4171950" y="4533900"/>
          <a:ext cx="5476875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Mündliche Ergänzungsprüfung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Antrag des Prüflings ist die Prüfung in einem der Prüfungsbereiche „Kundenbeziehungsprozesse“ oder „Wirtschafts- und Sozialkunde“ durch eine mündliche Prüfung von etwa 15 Minuten zu ergänzen, wenn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einer der beiden Prüfungsbereiche schlechter als „ausreichend“ bewertet worden ist und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die mündliche Ergänzungsprüfung für das Bestehen der Abschlussprüfung den Ausschlag geben kann.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 der Ermittlung des Ergebnisses für diesen Prüfungsbe-reich sind das bisherige Ergebnis und das Ergebnis der mündlichen Ergänzungsprüfung im Verhältnis 2:1 zu ge-wichten. </a:t>
          </a:r>
        </a:p>
      </xdr:txBody>
    </xdr:sp>
    <xdr:clientData/>
  </xdr:twoCellAnchor>
  <xdr:twoCellAnchor>
    <xdr:from>
      <xdr:col>1</xdr:col>
      <xdr:colOff>95250</xdr:colOff>
      <xdr:row>5</xdr:row>
      <xdr:rowOff>171450</xdr:rowOff>
    </xdr:from>
    <xdr:to>
      <xdr:col>1</xdr:col>
      <xdr:colOff>495300</xdr:colOff>
      <xdr:row>7</xdr:row>
      <xdr:rowOff>28575</xdr:rowOff>
    </xdr:to>
    <xdr:sp>
      <xdr:nvSpPr>
        <xdr:cNvPr id="8" name="AutoShape 9"/>
        <xdr:cNvSpPr>
          <a:spLocks/>
        </xdr:cNvSpPr>
      </xdr:nvSpPr>
      <xdr:spPr>
        <a:xfrm>
          <a:off x="2247900" y="1171575"/>
          <a:ext cx="400050" cy="257175"/>
        </a:xfrm>
        <a:prstGeom prst="downArrow">
          <a:avLst>
            <a:gd name="adj" fmla="val -192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0</xdr:rowOff>
    </xdr:from>
    <xdr:to>
      <xdr:col>1</xdr:col>
      <xdr:colOff>504825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295400" y="161925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476250</xdr:colOff>
      <xdr:row>1</xdr:row>
      <xdr:rowOff>19050</xdr:rowOff>
    </xdr:from>
    <xdr:ext cx="2305050" cy="200025"/>
    <xdr:sp>
      <xdr:nvSpPr>
        <xdr:cNvPr id="2" name="Text Box 2"/>
        <xdr:cNvSpPr txBox="1">
          <a:spLocks noChangeArrowheads="1"/>
        </xdr:cNvSpPr>
      </xdr:nvSpPr>
      <xdr:spPr>
        <a:xfrm>
          <a:off x="1695450" y="18097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  <xdr:twoCellAnchor>
    <xdr:from>
      <xdr:col>7</xdr:col>
      <xdr:colOff>76200</xdr:colOff>
      <xdr:row>28</xdr:row>
      <xdr:rowOff>19050</xdr:rowOff>
    </xdr:from>
    <xdr:to>
      <xdr:col>9</xdr:col>
      <xdr:colOff>133350</xdr:colOff>
      <xdr:row>30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324225" y="4657725"/>
          <a:ext cx="657225" cy="419100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1</xdr:col>
      <xdr:colOff>76200</xdr:colOff>
      <xdr:row>15</xdr:row>
      <xdr:rowOff>0</xdr:rowOff>
    </xdr:from>
    <xdr:to>
      <xdr:col>1</xdr:col>
      <xdr:colOff>504825</xdr:colOff>
      <xdr:row>17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1295400" y="2476500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15</xdr:row>
      <xdr:rowOff>9525</xdr:rowOff>
    </xdr:from>
    <xdr:to>
      <xdr:col>4</xdr:col>
      <xdr:colOff>304800</xdr:colOff>
      <xdr:row>17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2466975" y="2486025"/>
          <a:ext cx="304800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22</xdr:row>
      <xdr:rowOff>95250</xdr:rowOff>
    </xdr:from>
    <xdr:to>
      <xdr:col>19</xdr:col>
      <xdr:colOff>561975</xdr:colOff>
      <xdr:row>28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315200" y="3724275"/>
          <a:ext cx="16192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für die Anwendung der Bestehensregel.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 wird nicht auf dem Zeugnis ausgewiesen.</a:t>
          </a:r>
        </a:p>
      </xdr:txBody>
    </xdr:sp>
    <xdr:clientData/>
  </xdr:twoCellAnchor>
  <xdr:twoCellAnchor>
    <xdr:from>
      <xdr:col>14</xdr:col>
      <xdr:colOff>28575</xdr:colOff>
      <xdr:row>24</xdr:row>
      <xdr:rowOff>95250</xdr:rowOff>
    </xdr:from>
    <xdr:to>
      <xdr:col>16</xdr:col>
      <xdr:colOff>152400</xdr:colOff>
      <xdr:row>24</xdr:row>
      <xdr:rowOff>142875</xdr:rowOff>
    </xdr:to>
    <xdr:sp>
      <xdr:nvSpPr>
        <xdr:cNvPr id="7" name="AutoShape 7"/>
        <xdr:cNvSpPr>
          <a:spLocks/>
        </xdr:cNvSpPr>
      </xdr:nvSpPr>
      <xdr:spPr>
        <a:xfrm flipH="1" flipV="1">
          <a:off x="6181725" y="4057650"/>
          <a:ext cx="1133475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24</xdr:row>
      <xdr:rowOff>142875</xdr:rowOff>
    </xdr:from>
    <xdr:to>
      <xdr:col>16</xdr:col>
      <xdr:colOff>152400</xdr:colOff>
      <xdr:row>26</xdr:row>
      <xdr:rowOff>85725</xdr:rowOff>
    </xdr:to>
    <xdr:sp>
      <xdr:nvSpPr>
        <xdr:cNvPr id="8" name="AutoShape 8"/>
        <xdr:cNvSpPr>
          <a:spLocks/>
        </xdr:cNvSpPr>
      </xdr:nvSpPr>
      <xdr:spPr>
        <a:xfrm flipH="1">
          <a:off x="6191250" y="4105275"/>
          <a:ext cx="11239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228600</xdr:colOff>
      <xdr:row>15</xdr:row>
      <xdr:rowOff>28575</xdr:rowOff>
    </xdr:from>
    <xdr:ext cx="2305050" cy="200025"/>
    <xdr:sp>
      <xdr:nvSpPr>
        <xdr:cNvPr id="9" name="Text Box 9"/>
        <xdr:cNvSpPr txBox="1">
          <a:spLocks noChangeArrowheads="1"/>
        </xdr:cNvSpPr>
      </xdr:nvSpPr>
      <xdr:spPr>
        <a:xfrm>
          <a:off x="2695575" y="250507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0</xdr:rowOff>
    </xdr:from>
    <xdr:to>
      <xdr:col>1</xdr:col>
      <xdr:colOff>504825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295400" y="685800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0</xdr:rowOff>
    </xdr:from>
    <xdr:to>
      <xdr:col>9</xdr:col>
      <xdr:colOff>180975</xdr:colOff>
      <xdr:row>38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3381375" y="6000750"/>
          <a:ext cx="714375" cy="504825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1</xdr:col>
      <xdr:colOff>504825</xdr:colOff>
      <xdr:row>27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1295400" y="4343400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9525</xdr:rowOff>
    </xdr:from>
    <xdr:to>
      <xdr:col>4</xdr:col>
      <xdr:colOff>304800</xdr:colOff>
      <xdr:row>27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2466975" y="4352925"/>
          <a:ext cx="3905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36</xdr:row>
      <xdr:rowOff>19050</xdr:rowOff>
    </xdr:from>
    <xdr:to>
      <xdr:col>19</xdr:col>
      <xdr:colOff>571500</xdr:colOff>
      <xdr:row>40</xdr:row>
      <xdr:rowOff>104775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53300" y="6181725"/>
          <a:ext cx="16192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für die Anwendung der Bestehensregel.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 wird nicht auf dem Zeugnis ausgewiesen.</a:t>
          </a:r>
        </a:p>
      </xdr:txBody>
    </xdr:sp>
    <xdr:clientData/>
  </xdr:twoCellAnchor>
  <xdr:twoCellAnchor>
    <xdr:from>
      <xdr:col>14</xdr:col>
      <xdr:colOff>9525</xdr:colOff>
      <xdr:row>34</xdr:row>
      <xdr:rowOff>114300</xdr:rowOff>
    </xdr:from>
    <xdr:to>
      <xdr:col>16</xdr:col>
      <xdr:colOff>161925</xdr:colOff>
      <xdr:row>38</xdr:row>
      <xdr:rowOff>66675</xdr:rowOff>
    </xdr:to>
    <xdr:sp>
      <xdr:nvSpPr>
        <xdr:cNvPr id="6" name="AutoShape 11"/>
        <xdr:cNvSpPr>
          <a:spLocks/>
        </xdr:cNvSpPr>
      </xdr:nvSpPr>
      <xdr:spPr>
        <a:xfrm flipH="1" flipV="1">
          <a:off x="6191250" y="5943600"/>
          <a:ext cx="116205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66675</xdr:rowOff>
    </xdr:from>
    <xdr:to>
      <xdr:col>16</xdr:col>
      <xdr:colOff>161925</xdr:colOff>
      <xdr:row>46</xdr:row>
      <xdr:rowOff>85725</xdr:rowOff>
    </xdr:to>
    <xdr:sp>
      <xdr:nvSpPr>
        <xdr:cNvPr id="7" name="AutoShape 12"/>
        <xdr:cNvSpPr>
          <a:spLocks/>
        </xdr:cNvSpPr>
      </xdr:nvSpPr>
      <xdr:spPr>
        <a:xfrm flipH="1">
          <a:off x="6200775" y="6553200"/>
          <a:ext cx="1152525" cy="1362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161925</xdr:colOff>
      <xdr:row>1</xdr:row>
      <xdr:rowOff>247650</xdr:rowOff>
    </xdr:from>
    <xdr:ext cx="2305050" cy="200025"/>
    <xdr:sp>
      <xdr:nvSpPr>
        <xdr:cNvPr id="8" name="Text Box 15"/>
        <xdr:cNvSpPr txBox="1">
          <a:spLocks noChangeArrowheads="1"/>
        </xdr:cNvSpPr>
      </xdr:nvSpPr>
      <xdr:spPr>
        <a:xfrm>
          <a:off x="1381125" y="40957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  <xdr:oneCellAnchor>
    <xdr:from>
      <xdr:col>1</xdr:col>
      <xdr:colOff>9525</xdr:colOff>
      <xdr:row>23</xdr:row>
      <xdr:rowOff>95250</xdr:rowOff>
    </xdr:from>
    <xdr:ext cx="2305050" cy="200025"/>
    <xdr:sp>
      <xdr:nvSpPr>
        <xdr:cNvPr id="9" name="Text Box 16"/>
        <xdr:cNvSpPr txBox="1">
          <a:spLocks noChangeArrowheads="1"/>
        </xdr:cNvSpPr>
      </xdr:nvSpPr>
      <xdr:spPr>
        <a:xfrm>
          <a:off x="1228725" y="4114800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504825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52575" y="0"/>
          <a:ext cx="352425" cy="0"/>
        </a:xfrm>
        <a:prstGeom prst="down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47800" y="0"/>
          <a:ext cx="428625" cy="0"/>
        </a:xfrm>
        <a:prstGeom prst="down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362450" y="0"/>
          <a:ext cx="866775" cy="0"/>
        </a:xfrm>
        <a:prstGeom prst="upArrow">
          <a:avLst>
            <a:gd name="adj1" fmla="val -214748364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</a:t>
          </a:r>
        </a:p>
      </xdr:txBody>
    </xdr:sp>
    <xdr:clientData/>
  </xdr:twoCellAnchor>
  <xdr:twoCellAnchor>
    <xdr:from>
      <xdr:col>7</xdr:col>
      <xdr:colOff>209550</xdr:colOff>
      <xdr:row>11</xdr:row>
      <xdr:rowOff>123825</xdr:rowOff>
    </xdr:from>
    <xdr:to>
      <xdr:col>9</xdr:col>
      <xdr:colOff>266700</xdr:colOff>
      <xdr:row>15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3562350" y="2133600"/>
          <a:ext cx="876300" cy="561975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2847975" y="0"/>
          <a:ext cx="533400" cy="0"/>
        </a:xfrm>
        <a:prstGeom prst="down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1</xdr:col>
      <xdr:colOff>428625</xdr:colOff>
      <xdr:row>3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1400175" y="542925"/>
          <a:ext cx="428625" cy="3048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9525</xdr:rowOff>
    </xdr:from>
    <xdr:to>
      <xdr:col>4</xdr:col>
      <xdr:colOff>238125</xdr:colOff>
      <xdr:row>3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2438400" y="533400"/>
          <a:ext cx="400050" cy="31432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18</xdr:col>
      <xdr:colOff>142875</xdr:colOff>
      <xdr:row>0</xdr:row>
      <xdr:rowOff>0</xdr:rowOff>
    </xdr:to>
    <xdr:sp>
      <xdr:nvSpPr>
        <xdr:cNvPr id="8" name="AutoShape 11"/>
        <xdr:cNvSpPr>
          <a:spLocks/>
        </xdr:cNvSpPr>
      </xdr:nvSpPr>
      <xdr:spPr>
        <a:xfrm flipH="1">
          <a:off x="7172325" y="0"/>
          <a:ext cx="1657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829675" y="0"/>
          <a:ext cx="1914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für die Anwendung der Bestehensregel.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 wird nicht auf dem Zeugnis ausgewiesen.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18</xdr:col>
      <xdr:colOff>142875</xdr:colOff>
      <xdr:row>0</xdr:row>
      <xdr:rowOff>0</xdr:rowOff>
    </xdr:to>
    <xdr:sp>
      <xdr:nvSpPr>
        <xdr:cNvPr id="10" name="AutoShape 13"/>
        <xdr:cNvSpPr>
          <a:spLocks/>
        </xdr:cNvSpPr>
      </xdr:nvSpPr>
      <xdr:spPr>
        <a:xfrm flipH="1" flipV="1">
          <a:off x="7172325" y="0"/>
          <a:ext cx="1657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1171575</xdr:colOff>
      <xdr:row>1</xdr:row>
      <xdr:rowOff>152400</xdr:rowOff>
    </xdr:from>
    <xdr:ext cx="2305050" cy="200025"/>
    <xdr:sp>
      <xdr:nvSpPr>
        <xdr:cNvPr id="11" name="Text Box 17"/>
        <xdr:cNvSpPr txBox="1">
          <a:spLocks noChangeArrowheads="1"/>
        </xdr:cNvSpPr>
      </xdr:nvSpPr>
      <xdr:spPr>
        <a:xfrm>
          <a:off x="1171575" y="31432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1.00390625" style="13" customWidth="1"/>
    <col min="2" max="2" width="8.140625" style="169" customWidth="1"/>
    <col min="3" max="3" width="4.8515625" style="13" customWidth="1"/>
    <col min="4" max="4" width="7.8515625" style="155" customWidth="1"/>
    <col min="5" max="5" width="2.421875" style="13" customWidth="1"/>
    <col min="6" max="6" width="9.28125" style="169" customWidth="1"/>
    <col min="7" max="7" width="3.00390625" style="13" customWidth="1"/>
    <col min="8" max="8" width="7.28125" style="13" customWidth="1"/>
    <col min="9" max="9" width="6.00390625" style="13" customWidth="1"/>
    <col min="10" max="10" width="10.421875" style="13" customWidth="1"/>
    <col min="11" max="11" width="10.8515625" style="169" customWidth="1"/>
    <col min="12" max="12" width="7.57421875" style="13" customWidth="1"/>
    <col min="13" max="13" width="6.140625" style="13" customWidth="1"/>
    <col min="14" max="14" width="7.421875" style="13" customWidth="1"/>
    <col min="15" max="15" width="6.8515625" style="13" customWidth="1"/>
    <col min="16" max="16" width="5.140625" style="13" customWidth="1"/>
    <col min="17" max="17" width="5.28125" style="13" customWidth="1"/>
    <col min="18" max="16384" width="11.421875" style="13" customWidth="1"/>
  </cols>
  <sheetData>
    <row r="1" ht="12.75">
      <c r="A1" s="151"/>
    </row>
    <row r="2" ht="12.75">
      <c r="A2" s="151" t="s">
        <v>83</v>
      </c>
    </row>
    <row r="3" ht="13.5" customHeight="1"/>
    <row r="4" spans="1:10" ht="13.5" thickBot="1">
      <c r="A4" s="139" t="s">
        <v>74</v>
      </c>
      <c r="B4" s="170" t="s">
        <v>64</v>
      </c>
      <c r="C4" s="140" t="s">
        <v>65</v>
      </c>
      <c r="D4" s="156"/>
      <c r="E4" s="140" t="s">
        <v>66</v>
      </c>
      <c r="F4" s="180"/>
      <c r="G4" s="140" t="s">
        <v>77</v>
      </c>
      <c r="H4" s="140"/>
      <c r="I4" s="140" t="s">
        <v>14</v>
      </c>
      <c r="J4" s="140" t="s">
        <v>76</v>
      </c>
    </row>
    <row r="5" spans="1:16" ht="23.25" customHeight="1">
      <c r="A5" s="162" t="s">
        <v>75</v>
      </c>
      <c r="B5" s="171"/>
      <c r="C5" s="154" t="s">
        <v>80</v>
      </c>
      <c r="D5" s="163">
        <f>IF(F5="","",B5*2)</f>
      </c>
      <c r="E5" s="168" t="s">
        <v>11</v>
      </c>
      <c r="F5" s="181"/>
      <c r="G5" s="31" t="s">
        <v>12</v>
      </c>
      <c r="H5" s="32">
        <f>IF(F5="","",D5+F5)</f>
      </c>
      <c r="I5" s="33" t="s">
        <v>15</v>
      </c>
      <c r="J5" s="164">
        <f>IF(F5="",B5,ROUND(H5/3,0))</f>
        <v>0</v>
      </c>
      <c r="L5" s="143" t="s">
        <v>8</v>
      </c>
      <c r="M5" s="144"/>
      <c r="N5" s="144"/>
      <c r="O5" s="144"/>
      <c r="P5" s="144"/>
    </row>
    <row r="8" spans="1:23" ht="12.75">
      <c r="A8" s="38"/>
      <c r="B8" s="172"/>
      <c r="C8" s="38"/>
      <c r="D8" s="157"/>
      <c r="E8" s="38"/>
      <c r="F8" s="172"/>
      <c r="G8" s="38"/>
      <c r="H8" s="38"/>
      <c r="I8" s="38"/>
      <c r="J8" s="38"/>
      <c r="K8" s="172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2.75">
      <c r="A9" s="153"/>
      <c r="B9" s="172"/>
      <c r="C9" s="38"/>
      <c r="D9" s="157"/>
      <c r="E9" s="38"/>
      <c r="F9" s="172"/>
      <c r="G9" s="38"/>
      <c r="H9" s="38"/>
      <c r="I9" s="38"/>
      <c r="J9" s="38"/>
      <c r="K9" s="172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9:26" ht="28.5" customHeight="1">
      <c r="I10" s="151" t="s">
        <v>73</v>
      </c>
      <c r="J10" s="151"/>
      <c r="K10" s="182"/>
      <c r="L10" s="151"/>
      <c r="M10" s="152"/>
      <c r="N10" s="152"/>
      <c r="O10" s="152"/>
      <c r="P10" s="152"/>
      <c r="Q10" s="151" t="s">
        <v>79</v>
      </c>
      <c r="U10" s="274"/>
      <c r="V10" s="274"/>
      <c r="W10" s="274"/>
      <c r="X10" s="274"/>
      <c r="Y10" s="274"/>
      <c r="Z10" s="274"/>
    </row>
    <row r="11" ht="13.5" thickBot="1"/>
    <row r="12" spans="1:17" ht="12.75">
      <c r="A12" s="145"/>
      <c r="B12" s="173"/>
      <c r="C12" s="146"/>
      <c r="D12" s="158"/>
      <c r="E12" s="146"/>
      <c r="F12" s="173"/>
      <c r="G12" s="146"/>
      <c r="H12" s="146"/>
      <c r="I12" s="146"/>
      <c r="J12" s="146"/>
      <c r="K12" s="173"/>
      <c r="L12" s="146"/>
      <c r="M12" s="146"/>
      <c r="N12" s="146"/>
      <c r="O12" s="146"/>
      <c r="P12" s="146"/>
      <c r="Q12" s="147"/>
    </row>
    <row r="13" spans="1:17" ht="12.75">
      <c r="A13" s="148"/>
      <c r="B13" s="174"/>
      <c r="C13" s="149"/>
      <c r="D13" s="159"/>
      <c r="E13" s="149"/>
      <c r="F13" s="174"/>
      <c r="G13" s="149"/>
      <c r="H13" s="149"/>
      <c r="I13" s="149"/>
      <c r="J13" s="149"/>
      <c r="K13" s="174"/>
      <c r="L13" s="149"/>
      <c r="M13" s="149"/>
      <c r="N13" s="149"/>
      <c r="O13" s="149"/>
      <c r="P13" s="149"/>
      <c r="Q13" s="150"/>
    </row>
    <row r="14" spans="1:17" ht="12.75">
      <c r="A14" s="21"/>
      <c r="B14" s="175"/>
      <c r="C14" s="22"/>
      <c r="D14" s="160"/>
      <c r="E14" s="22"/>
      <c r="F14" s="175"/>
      <c r="G14" s="22"/>
      <c r="H14" s="22"/>
      <c r="I14" s="22"/>
      <c r="J14" s="22"/>
      <c r="K14" s="175"/>
      <c r="L14" s="22"/>
      <c r="M14" s="22"/>
      <c r="N14" s="22"/>
      <c r="O14" s="22"/>
      <c r="P14" s="22"/>
      <c r="Q14" s="23"/>
    </row>
    <row r="15" spans="1:17" s="142" customFormat="1" ht="23.25" thickBot="1">
      <c r="A15" s="139"/>
      <c r="B15" s="170" t="s">
        <v>64</v>
      </c>
      <c r="C15" s="140" t="s">
        <v>65</v>
      </c>
      <c r="D15" s="156"/>
      <c r="E15" s="140" t="s">
        <v>66</v>
      </c>
      <c r="F15" s="170"/>
      <c r="G15" s="140" t="s">
        <v>78</v>
      </c>
      <c r="H15" s="140"/>
      <c r="I15" s="140" t="s">
        <v>14</v>
      </c>
      <c r="J15" s="140" t="s">
        <v>76</v>
      </c>
      <c r="K15" s="183" t="s">
        <v>72</v>
      </c>
      <c r="L15" s="140" t="s">
        <v>16</v>
      </c>
      <c r="M15" s="140" t="s">
        <v>17</v>
      </c>
      <c r="N15" s="140" t="s">
        <v>2</v>
      </c>
      <c r="O15" s="140" t="s">
        <v>21</v>
      </c>
      <c r="P15" s="140"/>
      <c r="Q15" s="141"/>
    </row>
    <row r="16" spans="1:17" s="167" customFormat="1" ht="17.25" customHeight="1">
      <c r="A16" s="55" t="s">
        <v>67</v>
      </c>
      <c r="B16" s="184"/>
      <c r="C16" s="186" t="s">
        <v>80</v>
      </c>
      <c r="D16" s="185">
        <f aca="true" t="shared" si="0" ref="D16:D21">IF(F16="","",B16*2)</f>
      </c>
      <c r="E16" s="187" t="s">
        <v>11</v>
      </c>
      <c r="F16" s="191"/>
      <c r="G16" s="31" t="s">
        <v>12</v>
      </c>
      <c r="H16" s="32">
        <f aca="true" t="shared" si="1" ref="H16:H21">IF(F16="","",D16+F16)</f>
      </c>
      <c r="I16" s="33" t="s">
        <v>15</v>
      </c>
      <c r="J16" s="34">
        <f aca="true" t="shared" si="2" ref="J16:J21">IF(F16="",B16,ROUND(H16/3,0))</f>
        <v>0</v>
      </c>
      <c r="K16" s="184"/>
      <c r="L16" s="35">
        <f aca="true" t="shared" si="3" ref="L16:L21">J16*K16</f>
        <v>0</v>
      </c>
      <c r="M16" s="29"/>
      <c r="N16" s="164">
        <f aca="true" t="shared" si="4" ref="N16:N21">IF(F16="",B16,J16)</f>
        <v>0</v>
      </c>
      <c r="O16" s="165">
        <f aca="true" t="shared" si="5" ref="O16:O21">IF(B16="","",IF(N16&gt;91.9,"1",IF(N16&gt;80.9,"2",IF(N16&gt;66.9,"3",IF(N16&gt;49.9,"4",IF(N16&gt;29.9,"5","6"))))))</f>
      </c>
      <c r="P16" s="68"/>
      <c r="Q16" s="166"/>
    </row>
    <row r="17" spans="1:17" s="167" customFormat="1" ht="17.25" customHeight="1">
      <c r="A17" s="55" t="s">
        <v>68</v>
      </c>
      <c r="B17" s="176"/>
      <c r="C17" s="186" t="s">
        <v>80</v>
      </c>
      <c r="D17" s="185">
        <f t="shared" si="0"/>
      </c>
      <c r="E17" s="188" t="s">
        <v>11</v>
      </c>
      <c r="F17" s="192"/>
      <c r="G17" s="31" t="s">
        <v>12</v>
      </c>
      <c r="H17" s="32">
        <f t="shared" si="1"/>
      </c>
      <c r="I17" s="33" t="s">
        <v>15</v>
      </c>
      <c r="J17" s="34">
        <f t="shared" si="2"/>
        <v>0</v>
      </c>
      <c r="K17" s="176"/>
      <c r="L17" s="35">
        <f t="shared" si="3"/>
        <v>0</v>
      </c>
      <c r="M17" s="29"/>
      <c r="N17" s="164">
        <f t="shared" si="4"/>
        <v>0</v>
      </c>
      <c r="O17" s="165">
        <f t="shared" si="5"/>
      </c>
      <c r="P17" s="68"/>
      <c r="Q17" s="166"/>
    </row>
    <row r="18" spans="1:17" s="167" customFormat="1" ht="17.25" customHeight="1">
      <c r="A18" s="55" t="s">
        <v>69</v>
      </c>
      <c r="B18" s="177"/>
      <c r="C18" s="186" t="s">
        <v>80</v>
      </c>
      <c r="D18" s="185">
        <f t="shared" si="0"/>
      </c>
      <c r="E18" s="189" t="s">
        <v>11</v>
      </c>
      <c r="F18" s="192"/>
      <c r="G18" s="31" t="s">
        <v>12</v>
      </c>
      <c r="H18" s="32">
        <f t="shared" si="1"/>
      </c>
      <c r="I18" s="33" t="s">
        <v>15</v>
      </c>
      <c r="J18" s="34">
        <f t="shared" si="2"/>
        <v>0</v>
      </c>
      <c r="K18" s="177"/>
      <c r="L18" s="35">
        <f t="shared" si="3"/>
        <v>0</v>
      </c>
      <c r="M18" s="29"/>
      <c r="N18" s="164">
        <f t="shared" si="4"/>
        <v>0</v>
      </c>
      <c r="O18" s="165">
        <f t="shared" si="5"/>
      </c>
      <c r="P18" s="68"/>
      <c r="Q18" s="166"/>
    </row>
    <row r="19" spans="1:17" s="167" customFormat="1" ht="17.25" customHeight="1">
      <c r="A19" s="55" t="s">
        <v>70</v>
      </c>
      <c r="B19" s="177"/>
      <c r="C19" s="186" t="s">
        <v>80</v>
      </c>
      <c r="D19" s="185">
        <f t="shared" si="0"/>
      </c>
      <c r="E19" s="189" t="s">
        <v>11</v>
      </c>
      <c r="F19" s="192"/>
      <c r="G19" s="31" t="s">
        <v>12</v>
      </c>
      <c r="H19" s="32">
        <f t="shared" si="1"/>
      </c>
      <c r="I19" s="33" t="s">
        <v>15</v>
      </c>
      <c r="J19" s="34">
        <f t="shared" si="2"/>
        <v>0</v>
      </c>
      <c r="K19" s="177"/>
      <c r="L19" s="35">
        <f t="shared" si="3"/>
        <v>0</v>
      </c>
      <c r="M19" s="29"/>
      <c r="N19" s="164">
        <f t="shared" si="4"/>
        <v>0</v>
      </c>
      <c r="O19" s="165">
        <f t="shared" si="5"/>
      </c>
      <c r="P19" s="68"/>
      <c r="Q19" s="166"/>
    </row>
    <row r="20" spans="1:17" s="167" customFormat="1" ht="17.25" customHeight="1">
      <c r="A20" s="55" t="s">
        <v>71</v>
      </c>
      <c r="B20" s="177"/>
      <c r="C20" s="186" t="s">
        <v>80</v>
      </c>
      <c r="D20" s="185">
        <f t="shared" si="0"/>
      </c>
      <c r="E20" s="189" t="s">
        <v>11</v>
      </c>
      <c r="F20" s="192"/>
      <c r="G20" s="31" t="s">
        <v>12</v>
      </c>
      <c r="H20" s="32">
        <f t="shared" si="1"/>
      </c>
      <c r="I20" s="33" t="s">
        <v>15</v>
      </c>
      <c r="J20" s="34">
        <f t="shared" si="2"/>
        <v>0</v>
      </c>
      <c r="K20" s="177"/>
      <c r="L20" s="35">
        <f t="shared" si="3"/>
        <v>0</v>
      </c>
      <c r="M20" s="29"/>
      <c r="N20" s="164">
        <f t="shared" si="4"/>
        <v>0</v>
      </c>
      <c r="O20" s="165">
        <f t="shared" si="5"/>
      </c>
      <c r="P20" s="68"/>
      <c r="Q20" s="166"/>
    </row>
    <row r="21" spans="1:17" s="167" customFormat="1" ht="17.25" customHeight="1" thickBot="1">
      <c r="A21" s="55" t="s">
        <v>81</v>
      </c>
      <c r="B21" s="178"/>
      <c r="C21" s="186" t="s">
        <v>80</v>
      </c>
      <c r="D21" s="185">
        <f t="shared" si="0"/>
      </c>
      <c r="E21" s="190" t="s">
        <v>11</v>
      </c>
      <c r="F21" s="193"/>
      <c r="G21" s="31" t="s">
        <v>12</v>
      </c>
      <c r="H21" s="32">
        <f t="shared" si="1"/>
      </c>
      <c r="I21" s="33" t="s">
        <v>15</v>
      </c>
      <c r="J21" s="34">
        <f t="shared" si="2"/>
        <v>0</v>
      </c>
      <c r="K21" s="178"/>
      <c r="L21" s="35">
        <f t="shared" si="3"/>
        <v>0</v>
      </c>
      <c r="M21" s="29"/>
      <c r="N21" s="164">
        <f t="shared" si="4"/>
        <v>0</v>
      </c>
      <c r="O21" s="165">
        <f t="shared" si="5"/>
      </c>
      <c r="P21" s="68"/>
      <c r="Q21" s="166"/>
    </row>
    <row r="22" spans="1:17" ht="13.5" thickBot="1">
      <c r="A22" s="43"/>
      <c r="B22" s="172"/>
      <c r="C22" s="44"/>
      <c r="D22" s="157"/>
      <c r="E22" s="44"/>
      <c r="F22" s="172"/>
      <c r="G22" s="44"/>
      <c r="H22" s="44"/>
      <c r="I22" s="38"/>
      <c r="J22" s="44"/>
      <c r="K22" s="172"/>
      <c r="L22" s="45">
        <f>SUM(L16:L21)</f>
        <v>0</v>
      </c>
      <c r="M22" s="46">
        <v>100</v>
      </c>
      <c r="N22" s="45">
        <f>ROUND(L22/M22,0)</f>
        <v>0</v>
      </c>
      <c r="O22" s="47" t="str">
        <f>IF(N22&gt;91.9,"1",IF(N22&gt;80.9,"2",IF(N22&gt;66.9,"3",IF(N22&gt;49.9,"4",IF(N22&gt;29.9,"5","6")))))</f>
        <v>6</v>
      </c>
      <c r="P22" s="38"/>
      <c r="Q22" s="39"/>
    </row>
    <row r="23" spans="1:17" ht="12.75">
      <c r="A23" s="194" t="s">
        <v>84</v>
      </c>
      <c r="B23" s="172"/>
      <c r="C23" s="38"/>
      <c r="D23" s="157"/>
      <c r="E23" s="38"/>
      <c r="F23" s="172"/>
      <c r="G23" s="38"/>
      <c r="H23" s="38"/>
      <c r="I23" s="38"/>
      <c r="J23" s="38"/>
      <c r="K23" s="172"/>
      <c r="L23" s="38"/>
      <c r="M23" s="38"/>
      <c r="N23" s="38"/>
      <c r="O23" s="44"/>
      <c r="P23" s="38"/>
      <c r="Q23" s="39"/>
    </row>
    <row r="24" spans="1:17" ht="12.75">
      <c r="A24" s="43"/>
      <c r="B24" s="172"/>
      <c r="C24" s="38"/>
      <c r="D24" s="157"/>
      <c r="E24" s="38"/>
      <c r="F24" s="172"/>
      <c r="G24" s="38"/>
      <c r="H24" s="38"/>
      <c r="I24" s="38"/>
      <c r="J24" s="38"/>
      <c r="K24" s="172"/>
      <c r="L24" s="38"/>
      <c r="M24" s="38"/>
      <c r="N24" s="38"/>
      <c r="O24" s="44"/>
      <c r="P24" s="38"/>
      <c r="Q24" s="39"/>
    </row>
    <row r="25" spans="1:17" ht="12.75">
      <c r="A25" s="194" t="s">
        <v>82</v>
      </c>
      <c r="B25" s="172"/>
      <c r="C25" s="38"/>
      <c r="D25" s="157"/>
      <c r="E25" s="38"/>
      <c r="F25" s="172"/>
      <c r="G25" s="38"/>
      <c r="H25" s="38"/>
      <c r="I25" s="38"/>
      <c r="J25" s="38"/>
      <c r="K25" s="172"/>
      <c r="L25" s="38"/>
      <c r="M25" s="38"/>
      <c r="N25" s="38"/>
      <c r="O25" s="44"/>
      <c r="P25" s="38"/>
      <c r="Q25" s="39"/>
    </row>
    <row r="26" spans="1:17" ht="12.75">
      <c r="A26" s="43"/>
      <c r="B26" s="172"/>
      <c r="C26" s="38"/>
      <c r="D26" s="157"/>
      <c r="E26" s="38"/>
      <c r="F26" s="172"/>
      <c r="G26" s="38"/>
      <c r="H26" s="38"/>
      <c r="I26" s="38"/>
      <c r="J26" s="38"/>
      <c r="K26" s="172"/>
      <c r="L26" s="38"/>
      <c r="M26" s="38"/>
      <c r="N26" s="38"/>
      <c r="O26" s="44"/>
      <c r="P26" s="38"/>
      <c r="Q26" s="39"/>
    </row>
    <row r="27" spans="1:17" ht="13.5" thickBot="1">
      <c r="A27" s="48"/>
      <c r="B27" s="179"/>
      <c r="C27" s="49"/>
      <c r="D27" s="161"/>
      <c r="E27" s="49"/>
      <c r="F27" s="179"/>
      <c r="G27" s="49"/>
      <c r="H27" s="49"/>
      <c r="I27" s="49"/>
      <c r="J27" s="49"/>
      <c r="K27" s="179"/>
      <c r="L27" s="49"/>
      <c r="M27" s="49"/>
      <c r="N27" s="49"/>
      <c r="O27" s="50"/>
      <c r="P27" s="49"/>
      <c r="Q27" s="51"/>
    </row>
  </sheetData>
  <sheetProtection sheet="1" objects="1" scenarios="1" selectLockedCells="1"/>
  <mergeCells count="1">
    <mergeCell ref="U10:Z10"/>
  </mergeCells>
  <conditionalFormatting sqref="F16">
    <cfRule type="cellIs" priority="7" dxfId="0" operator="notEqual" stopIfTrue="1">
      <formula>$B$16&gt;49</formula>
    </cfRule>
  </conditionalFormatting>
  <conditionalFormatting sqref="F17">
    <cfRule type="cellIs" priority="6" dxfId="0" operator="notEqual" stopIfTrue="1">
      <formula>$B$17&gt;49</formula>
    </cfRule>
  </conditionalFormatting>
  <conditionalFormatting sqref="F18">
    <cfRule type="cellIs" priority="5" dxfId="0" operator="notEqual" stopIfTrue="1">
      <formula>$B$18&gt;49</formula>
    </cfRule>
  </conditionalFormatting>
  <conditionalFormatting sqref="F19">
    <cfRule type="cellIs" priority="4" dxfId="0" operator="notEqual" stopIfTrue="1">
      <formula>$B$19&gt;49</formula>
    </cfRule>
  </conditionalFormatting>
  <conditionalFormatting sqref="F20">
    <cfRule type="cellIs" priority="3" dxfId="0" operator="notEqual" stopIfTrue="1">
      <formula>$B$20&gt;49</formula>
    </cfRule>
  </conditionalFormatting>
  <conditionalFormatting sqref="F21">
    <cfRule type="cellIs" priority="2" dxfId="0" operator="notEqual" stopIfTrue="1">
      <formula>$B$21&gt;49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32.28125" style="13" customWidth="1"/>
    <col min="2" max="2" width="8.140625" style="169" customWidth="1"/>
    <col min="3" max="3" width="4.8515625" style="13" customWidth="1"/>
    <col min="4" max="4" width="7.8515625" style="155" customWidth="1"/>
    <col min="5" max="5" width="3.00390625" style="13" customWidth="1"/>
    <col min="6" max="6" width="9.28125" style="169" customWidth="1"/>
    <col min="7" max="7" width="3.00390625" style="13" customWidth="1"/>
    <col min="8" max="8" width="7.28125" style="13" customWidth="1"/>
    <col min="9" max="9" width="6.00390625" style="13" customWidth="1"/>
    <col min="10" max="10" width="9.140625" style="13" customWidth="1"/>
    <col min="11" max="11" width="3.28125" style="13" customWidth="1"/>
    <col min="12" max="12" width="7.8515625" style="169" customWidth="1"/>
    <col min="13" max="13" width="7.57421875" style="13" customWidth="1"/>
    <col min="14" max="14" width="6.140625" style="13" customWidth="1"/>
    <col min="15" max="15" width="7.421875" style="13" customWidth="1"/>
    <col min="16" max="16" width="6.8515625" style="13" customWidth="1"/>
    <col min="17" max="17" width="5.140625" style="13" customWidth="1"/>
    <col min="18" max="18" width="9.28125" style="13" customWidth="1"/>
    <col min="19" max="16384" width="11.421875" style="13" customWidth="1"/>
  </cols>
  <sheetData>
    <row r="1" ht="15.75">
      <c r="A1" s="267" t="s">
        <v>86</v>
      </c>
    </row>
    <row r="2" spans="8:24" ht="15.75">
      <c r="H2" s="247" t="s">
        <v>95</v>
      </c>
      <c r="I2" s="241"/>
      <c r="J2" s="241"/>
      <c r="K2" s="241"/>
      <c r="L2" s="242"/>
      <c r="M2" s="241"/>
      <c r="N2" s="243"/>
      <c r="O2" s="243"/>
      <c r="P2" s="243"/>
      <c r="Q2" s="243"/>
      <c r="R2" s="243"/>
      <c r="T2" s="38"/>
      <c r="U2" s="38"/>
      <c r="V2" s="38"/>
      <c r="W2" s="38"/>
      <c r="X2" s="38"/>
    </row>
    <row r="3" spans="2:24" ht="15.75">
      <c r="B3" s="203" t="s">
        <v>8</v>
      </c>
      <c r="C3" s="204"/>
      <c r="D3" s="204"/>
      <c r="E3" s="204"/>
      <c r="F3" s="204"/>
      <c r="H3" s="244" t="str">
        <f>IF(O15&lt;50,"1. Gesamtergebnis unter 50 Punkte!","1. OK")</f>
        <v>1. Gesamtergebnis unter 50 Punkte!</v>
      </c>
      <c r="I3" s="241"/>
      <c r="J3" s="241"/>
      <c r="K3" s="241"/>
      <c r="L3" s="242"/>
      <c r="M3" s="241"/>
      <c r="N3" s="243"/>
      <c r="O3" s="243"/>
      <c r="P3" s="243"/>
      <c r="Q3" s="243"/>
      <c r="R3" s="243"/>
      <c r="T3" s="38"/>
      <c r="U3" s="38"/>
      <c r="V3" s="38"/>
      <c r="W3" s="38"/>
      <c r="X3" s="38"/>
    </row>
    <row r="4" spans="2:24" ht="15.75">
      <c r="B4" s="203"/>
      <c r="C4" s="204"/>
      <c r="D4" s="204"/>
      <c r="E4" s="204"/>
      <c r="F4" s="204"/>
      <c r="H4" s="244" t="str">
        <f>IF(O14&lt;50,"2. AP Teil 2 unter 50 Punkte!","2. OK")</f>
        <v>2. AP Teil 2 unter 50 Punkte!</v>
      </c>
      <c r="I4" s="241"/>
      <c r="J4" s="241"/>
      <c r="K4" s="241"/>
      <c r="L4" s="242"/>
      <c r="M4" s="241"/>
      <c r="N4" s="243"/>
      <c r="O4" s="243"/>
      <c r="P4" s="243"/>
      <c r="Q4" s="243"/>
      <c r="R4" s="243"/>
      <c r="T4" s="38"/>
      <c r="U4" s="38"/>
      <c r="V4" s="38"/>
      <c r="W4" s="38"/>
      <c r="X4" s="38"/>
    </row>
    <row r="5" spans="8:27" ht="15.75">
      <c r="H5" s="244" t="str">
        <f>IF(OR(AND(J11&lt;50,J12&lt;50),AND(J11&lt;50,J13&lt;50),AND(J12&lt;50,J13&lt;50)),"3. Zwei Prüfbereiche in AP Teil 2 unter 50 Punkte!","3. OK")</f>
        <v>3. Zwei Prüfbereiche in AP Teil 2 unter 50 Punkte!</v>
      </c>
      <c r="I5" s="241"/>
      <c r="J5" s="241"/>
      <c r="K5" s="241"/>
      <c r="L5" s="242"/>
      <c r="M5" s="241"/>
      <c r="N5" s="245"/>
      <c r="O5" s="245"/>
      <c r="P5" s="245"/>
      <c r="Q5" s="245"/>
      <c r="R5" s="246"/>
      <c r="V5" s="274"/>
      <c r="W5" s="274"/>
      <c r="X5" s="274"/>
      <c r="Y5" s="274"/>
      <c r="Z5" s="274"/>
      <c r="AA5" s="274"/>
    </row>
    <row r="6" spans="8:27" ht="15.75">
      <c r="H6" s="244" t="str">
        <f>IF(OR(J11&lt;30,J12&lt;30,J13&lt;30),"4. Prüfbereich mit Ungenügend in AP Teil 2!","4. OK")</f>
        <v>4. OK</v>
      </c>
      <c r="I6" s="241"/>
      <c r="J6" s="241"/>
      <c r="K6" s="241"/>
      <c r="L6" s="242"/>
      <c r="M6" s="241"/>
      <c r="N6" s="245"/>
      <c r="O6" s="245"/>
      <c r="P6" s="245"/>
      <c r="Q6" s="245"/>
      <c r="R6" s="246"/>
      <c r="V6" s="195"/>
      <c r="W6" s="195"/>
      <c r="X6" s="195"/>
      <c r="Y6" s="195"/>
      <c r="Z6" s="195"/>
      <c r="AA6" s="195"/>
    </row>
    <row r="7" spans="1:18" ht="15.75" thickBot="1">
      <c r="A7" s="49"/>
      <c r="B7" s="179"/>
      <c r="C7" s="49"/>
      <c r="D7" s="161"/>
      <c r="E7" s="49"/>
      <c r="F7" s="179"/>
      <c r="G7" s="49"/>
      <c r="H7" s="265"/>
      <c r="I7" s="265"/>
      <c r="J7" s="265"/>
      <c r="K7" s="265"/>
      <c r="L7" s="266"/>
      <c r="M7" s="265"/>
      <c r="N7" s="49"/>
      <c r="O7" s="49"/>
      <c r="P7" s="49"/>
      <c r="Q7" s="49"/>
      <c r="R7" s="49"/>
    </row>
    <row r="8" spans="1:18" s="142" customFormat="1" ht="24.75" customHeight="1">
      <c r="A8" s="139"/>
      <c r="B8" s="261" t="s">
        <v>64</v>
      </c>
      <c r="C8" s="262" t="s">
        <v>65</v>
      </c>
      <c r="D8" s="263"/>
      <c r="E8" s="262" t="s">
        <v>66</v>
      </c>
      <c r="F8" s="261"/>
      <c r="G8" s="262" t="s">
        <v>78</v>
      </c>
      <c r="H8" s="262"/>
      <c r="I8" s="264" t="s">
        <v>93</v>
      </c>
      <c r="J8" s="262" t="s">
        <v>76</v>
      </c>
      <c r="K8" s="275" t="s">
        <v>72</v>
      </c>
      <c r="L8" s="276"/>
      <c r="M8" s="262" t="s">
        <v>16</v>
      </c>
      <c r="N8" s="262" t="s">
        <v>17</v>
      </c>
      <c r="O8" s="262" t="s">
        <v>2</v>
      </c>
      <c r="P8" s="262" t="s">
        <v>21</v>
      </c>
      <c r="Q8" s="140"/>
      <c r="R8" s="141"/>
    </row>
    <row r="9" spans="1:18" s="167" customFormat="1" ht="30" customHeight="1" thickBot="1">
      <c r="A9" s="218" t="s">
        <v>89</v>
      </c>
      <c r="B9" s="227">
        <v>31</v>
      </c>
      <c r="C9" s="228" t="s">
        <v>87</v>
      </c>
      <c r="D9" s="228"/>
      <c r="E9" s="228"/>
      <c r="F9" s="228"/>
      <c r="G9" s="228"/>
      <c r="H9" s="228"/>
      <c r="I9" s="228"/>
      <c r="J9" s="235">
        <f>IF(F9="",B9,ROUND(H9/3,0))</f>
        <v>31</v>
      </c>
      <c r="K9" s="270" t="s">
        <v>97</v>
      </c>
      <c r="L9" s="271">
        <v>25</v>
      </c>
      <c r="M9" s="229">
        <f>J9*L9</f>
        <v>775</v>
      </c>
      <c r="N9" s="73"/>
      <c r="O9" s="230">
        <f>IF(F9="",B9,J9)</f>
        <v>31</v>
      </c>
      <c r="P9" s="238" t="str">
        <f>IF(B9="","",IF(O9&gt;91.9,"1",IF(O9&gt;80.9,"2",IF(O9&gt;66.9,"3",IF(O9&gt;49.9,"4",IF(O9&gt;29.9,"5","6"))))))</f>
        <v>5</v>
      </c>
      <c r="Q9" s="68"/>
      <c r="R9" s="166"/>
    </row>
    <row r="10" spans="1:18" s="167" customFormat="1" ht="33" customHeight="1" thickBot="1">
      <c r="A10" s="219" t="s">
        <v>88</v>
      </c>
      <c r="B10" s="220"/>
      <c r="C10" s="213"/>
      <c r="D10" s="214"/>
      <c r="E10" s="217"/>
      <c r="F10" s="216"/>
      <c r="G10" s="98"/>
      <c r="H10" s="98"/>
      <c r="I10" s="98"/>
      <c r="J10" s="236"/>
      <c r="K10" s="268"/>
      <c r="L10" s="272"/>
      <c r="M10" s="76"/>
      <c r="N10" s="98"/>
      <c r="O10" s="215"/>
      <c r="P10" s="236"/>
      <c r="Q10" s="76"/>
      <c r="R10" s="166"/>
    </row>
    <row r="11" spans="1:18" s="167" customFormat="1" ht="17.25" customHeight="1" thickBot="1">
      <c r="A11" s="162" t="s">
        <v>90</v>
      </c>
      <c r="B11" s="184">
        <v>34</v>
      </c>
      <c r="C11" s="186" t="s">
        <v>80</v>
      </c>
      <c r="D11" s="185">
        <f>IF(F11="","",B11*2)</f>
      </c>
      <c r="E11" s="187" t="s">
        <v>11</v>
      </c>
      <c r="F11" s="191"/>
      <c r="G11" s="31" t="s">
        <v>12</v>
      </c>
      <c r="H11" s="32">
        <f>IF(F11="","",D11+F11)</f>
      </c>
      <c r="I11" s="202" t="s">
        <v>96</v>
      </c>
      <c r="J11" s="237">
        <f>IF(F11="",B11,ROUND(H11/3,0))</f>
        <v>34</v>
      </c>
      <c r="K11" s="269" t="s">
        <v>97</v>
      </c>
      <c r="L11" s="271">
        <v>30</v>
      </c>
      <c r="M11" s="221">
        <f>J11*L11</f>
        <v>1020</v>
      </c>
      <c r="N11" s="32"/>
      <c r="O11" s="164">
        <f>IF(F11="",B11,J11)</f>
        <v>34</v>
      </c>
      <c r="P11" s="239" t="str">
        <f>IF(B11="","",IF(O11&gt;91.9,"1",IF(O11&gt;80.9,"2",IF(O11&gt;66.9,"3",IF(O11&gt;49.9,"4",IF(O11&gt;29.9,"5","6"))))))</f>
        <v>5</v>
      </c>
      <c r="Q11" s="68"/>
      <c r="R11" s="166"/>
    </row>
    <row r="12" spans="1:18" s="167" customFormat="1" ht="17.25" customHeight="1" thickBot="1">
      <c r="A12" s="162" t="s">
        <v>91</v>
      </c>
      <c r="B12" s="177">
        <v>38</v>
      </c>
      <c r="C12" s="223" t="s">
        <v>80</v>
      </c>
      <c r="D12" s="224">
        <f>IF(F12="","",B12*2)</f>
      </c>
      <c r="E12" s="190" t="s">
        <v>11</v>
      </c>
      <c r="F12" s="193"/>
      <c r="G12" s="225" t="s">
        <v>12</v>
      </c>
      <c r="H12" s="226">
        <f>IF(F12="","",D12+F12)</f>
      </c>
      <c r="I12" s="234" t="s">
        <v>96</v>
      </c>
      <c r="J12" s="237">
        <f>IF(F12="",B12,ROUND(H12/3,0))</f>
        <v>38</v>
      </c>
      <c r="K12" s="269" t="s">
        <v>97</v>
      </c>
      <c r="L12" s="271">
        <v>10</v>
      </c>
      <c r="M12" s="221">
        <f>J12*L12</f>
        <v>380</v>
      </c>
      <c r="N12" s="32"/>
      <c r="O12" s="164">
        <f>IF(F12="",B12,J12)</f>
        <v>38</v>
      </c>
      <c r="P12" s="239" t="str">
        <f>IF(B12="","",IF(O12&gt;91.9,"1",IF(O12&gt;80.9,"2",IF(O12&gt;66.9,"3",IF(O12&gt;49.9,"4",IF(O12&gt;29.9,"5","6"))))))</f>
        <v>5</v>
      </c>
      <c r="Q12" s="68"/>
      <c r="R12" s="166"/>
    </row>
    <row r="13" spans="1:18" s="167" customFormat="1" ht="17.25" customHeight="1" thickBot="1">
      <c r="A13" s="250" t="s">
        <v>92</v>
      </c>
      <c r="B13" s="177">
        <v>64</v>
      </c>
      <c r="C13" s="251" t="s">
        <v>87</v>
      </c>
      <c r="D13" s="224"/>
      <c r="E13" s="217"/>
      <c r="F13" s="216"/>
      <c r="G13" s="92"/>
      <c r="H13" s="92"/>
      <c r="I13" s="226"/>
      <c r="J13" s="252">
        <f>IF(F13="",B13,ROUND(H13/3,0))</f>
        <v>64</v>
      </c>
      <c r="K13" s="269" t="s">
        <v>97</v>
      </c>
      <c r="L13" s="273">
        <v>35</v>
      </c>
      <c r="M13" s="221">
        <f>J13*L13</f>
        <v>2240</v>
      </c>
      <c r="N13" s="32"/>
      <c r="O13" s="164">
        <f>IF(F13="",B13,J13)</f>
        <v>64</v>
      </c>
      <c r="P13" s="239" t="str">
        <f>IF(B13="","",IF(O13&gt;91.9,"1",IF(O13&gt;80.9,"2",IF(O13&gt;66.9,"3",IF(O13&gt;49.9,"4",IF(O13&gt;29.9,"5","6"))))))</f>
        <v>4</v>
      </c>
      <c r="Q13" s="68"/>
      <c r="R13" s="166"/>
    </row>
    <row r="14" spans="1:18" s="167" customFormat="1" ht="17.25" customHeight="1" thickBot="1">
      <c r="A14" s="254" t="s">
        <v>94</v>
      </c>
      <c r="B14" s="255"/>
      <c r="C14" s="256"/>
      <c r="D14" s="257"/>
      <c r="E14" s="258"/>
      <c r="F14" s="255"/>
      <c r="G14" s="259"/>
      <c r="H14" s="259"/>
      <c r="I14" s="259"/>
      <c r="J14" s="259"/>
      <c r="K14" s="259"/>
      <c r="L14" s="260"/>
      <c r="M14" s="253">
        <f>SUM(M11:M13)</f>
        <v>3640</v>
      </c>
      <c r="N14" s="231">
        <v>75</v>
      </c>
      <c r="O14" s="233">
        <f>ROUND(M14/N14,0)</f>
        <v>49</v>
      </c>
      <c r="P14" s="240" t="str">
        <f>IF(O14&gt;91.9,"1",IF(O14&gt;80.9,"2",IF(O14&gt;66.9,"3",IF(O14&gt;49.9,"4",IF(O14&gt;29.9,"5","6")))))</f>
        <v>5</v>
      </c>
      <c r="Q14" s="68"/>
      <c r="R14" s="166"/>
    </row>
    <row r="15" spans="1:18" s="167" customFormat="1" ht="17.25" customHeight="1" thickBot="1">
      <c r="A15" s="43"/>
      <c r="B15" s="172"/>
      <c r="C15" s="44"/>
      <c r="D15" s="157"/>
      <c r="E15" s="44"/>
      <c r="F15" s="172"/>
      <c r="G15" s="44"/>
      <c r="H15" s="44"/>
      <c r="I15" s="38"/>
      <c r="J15" s="44"/>
      <c r="K15" s="44"/>
      <c r="L15" s="172"/>
      <c r="M15" s="222">
        <f>SUM(M9:M13)</f>
        <v>4415</v>
      </c>
      <c r="N15" s="46">
        <v>100</v>
      </c>
      <c r="O15" s="248">
        <f>ROUND(M15/N15,0)</f>
        <v>44</v>
      </c>
      <c r="P15" s="249" t="str">
        <f>IF(O15&gt;91.9,"1",IF(O15&gt;80.9,"2",IF(O15&gt;66.9,"3",IF(O15&gt;49.9,"4",IF(O15&gt;29.9,"5","6")))))</f>
        <v>5</v>
      </c>
      <c r="Q15" s="38"/>
      <c r="R15" s="39"/>
    </row>
    <row r="16" spans="1:18" s="167" customFormat="1" ht="17.25" customHeight="1">
      <c r="A16" s="194"/>
      <c r="B16" s="172"/>
      <c r="C16" s="38"/>
      <c r="D16" s="157"/>
      <c r="E16" s="38"/>
      <c r="F16" s="172"/>
      <c r="G16" s="38"/>
      <c r="H16" s="38"/>
      <c r="I16" s="38"/>
      <c r="J16" s="38"/>
      <c r="K16" s="38"/>
      <c r="L16" s="172"/>
      <c r="M16" s="38"/>
      <c r="N16" s="38"/>
      <c r="O16" s="38"/>
      <c r="P16" s="44"/>
      <c r="Q16" s="38"/>
      <c r="R16" s="39"/>
    </row>
    <row r="17" spans="1:18" ht="12.75">
      <c r="A17" s="43"/>
      <c r="B17" s="172"/>
      <c r="C17" s="38"/>
      <c r="D17" s="157"/>
      <c r="E17" s="38"/>
      <c r="F17" s="172"/>
      <c r="G17" s="38"/>
      <c r="H17" s="38"/>
      <c r="I17" s="38"/>
      <c r="J17" s="38"/>
      <c r="K17" s="38"/>
      <c r="L17" s="172"/>
      <c r="M17" s="38"/>
      <c r="N17" s="38"/>
      <c r="O17" s="38"/>
      <c r="P17" s="44"/>
      <c r="Q17" s="38"/>
      <c r="R17" s="39"/>
    </row>
    <row r="18" spans="1:18" ht="12.75">
      <c r="A18" s="194"/>
      <c r="B18" s="172"/>
      <c r="C18" s="38"/>
      <c r="D18" s="157"/>
      <c r="E18" s="38"/>
      <c r="F18" s="172"/>
      <c r="G18" s="38"/>
      <c r="H18" s="38"/>
      <c r="I18" s="38"/>
      <c r="J18" s="38"/>
      <c r="K18" s="38"/>
      <c r="L18" s="172"/>
      <c r="M18" s="38"/>
      <c r="N18" s="38"/>
      <c r="O18" s="38"/>
      <c r="P18" s="44"/>
      <c r="Q18" s="38"/>
      <c r="R18" s="39"/>
    </row>
    <row r="19" spans="1:18" ht="12.75">
      <c r="A19" s="43"/>
      <c r="B19" s="172"/>
      <c r="C19" s="38"/>
      <c r="D19" s="157"/>
      <c r="E19" s="38"/>
      <c r="F19" s="172"/>
      <c r="G19" s="38"/>
      <c r="H19" s="38"/>
      <c r="I19" s="38"/>
      <c r="J19" s="38"/>
      <c r="K19" s="38"/>
      <c r="L19" s="172"/>
      <c r="M19" s="38"/>
      <c r="N19" s="38"/>
      <c r="O19" s="38"/>
      <c r="P19" s="44"/>
      <c r="Q19" s="38"/>
      <c r="R19" s="39"/>
    </row>
    <row r="20" spans="1:18" ht="13.5" thickBot="1">
      <c r="A20" s="48"/>
      <c r="B20" s="179"/>
      <c r="C20" s="49"/>
      <c r="D20" s="161"/>
      <c r="E20" s="49"/>
      <c r="F20" s="179"/>
      <c r="G20" s="49"/>
      <c r="H20" s="49"/>
      <c r="I20" s="49"/>
      <c r="J20" s="49"/>
      <c r="K20" s="49"/>
      <c r="L20" s="179"/>
      <c r="M20" s="49"/>
      <c r="N20" s="49"/>
      <c r="O20" s="49"/>
      <c r="P20" s="50"/>
      <c r="Q20" s="49"/>
      <c r="R20" s="51"/>
    </row>
    <row r="21" ht="60" customHeight="1"/>
    <row r="22" ht="60.75" customHeight="1"/>
    <row r="23" ht="123.75" customHeight="1"/>
    <row r="24" spans="1:18" ht="12.75">
      <c r="A24" s="209" t="s">
        <v>85</v>
      </c>
      <c r="B24" s="210"/>
      <c r="C24" s="211"/>
      <c r="D24" s="212"/>
      <c r="E24" s="197"/>
      <c r="F24" s="196"/>
      <c r="G24" s="197"/>
      <c r="H24" s="197"/>
      <c r="I24" s="197"/>
      <c r="J24" s="197"/>
      <c r="K24" s="197"/>
      <c r="L24" s="196"/>
      <c r="M24" s="197"/>
      <c r="N24" s="197"/>
      <c r="O24" s="197"/>
      <c r="P24" s="197"/>
      <c r="Q24" s="197"/>
      <c r="R24" s="198"/>
    </row>
    <row r="25" spans="1:18" ht="12.75">
      <c r="A25" s="199"/>
      <c r="B25" s="172"/>
      <c r="C25" s="38"/>
      <c r="D25" s="157"/>
      <c r="E25" s="38"/>
      <c r="F25" s="172"/>
      <c r="G25" s="38"/>
      <c r="H25" s="38"/>
      <c r="I25" s="38"/>
      <c r="J25" s="38"/>
      <c r="K25" s="38"/>
      <c r="L25" s="172"/>
      <c r="M25" s="38"/>
      <c r="N25" s="38"/>
      <c r="O25" s="38"/>
      <c r="P25" s="38"/>
      <c r="Q25" s="38"/>
      <c r="R25" s="200"/>
    </row>
    <row r="26" spans="1:18" ht="12.75">
      <c r="A26" s="199" t="s">
        <v>83</v>
      </c>
      <c r="B26" s="172"/>
      <c r="C26" s="38"/>
      <c r="D26" s="157"/>
      <c r="E26" s="38"/>
      <c r="F26" s="172"/>
      <c r="G26" s="38"/>
      <c r="H26" s="38"/>
      <c r="I26" s="38"/>
      <c r="J26" s="38"/>
      <c r="K26" s="38"/>
      <c r="L26" s="172"/>
      <c r="M26" s="38"/>
      <c r="N26" s="38"/>
      <c r="O26" s="38"/>
      <c r="P26" s="38"/>
      <c r="Q26" s="38"/>
      <c r="R26" s="200"/>
    </row>
    <row r="27" spans="1:18" ht="12.75">
      <c r="A27" s="96"/>
      <c r="B27" s="172"/>
      <c r="C27" s="38"/>
      <c r="D27" s="157"/>
      <c r="E27" s="38"/>
      <c r="F27" s="172"/>
      <c r="G27" s="38"/>
      <c r="H27" s="38"/>
      <c r="I27" s="38"/>
      <c r="J27" s="38"/>
      <c r="K27" s="38"/>
      <c r="L27" s="172"/>
      <c r="M27" s="38"/>
      <c r="N27" s="38"/>
      <c r="O27" s="38"/>
      <c r="P27" s="38"/>
      <c r="Q27" s="38"/>
      <c r="R27" s="200"/>
    </row>
    <row r="28" spans="1:18" ht="13.5" thickBot="1">
      <c r="A28" s="201" t="s">
        <v>74</v>
      </c>
      <c r="B28" s="170" t="s">
        <v>64</v>
      </c>
      <c r="C28" s="140" t="s">
        <v>65</v>
      </c>
      <c r="D28" s="156"/>
      <c r="E28" s="140" t="s">
        <v>66</v>
      </c>
      <c r="F28" s="170"/>
      <c r="G28" s="140" t="s">
        <v>77</v>
      </c>
      <c r="H28" s="140"/>
      <c r="I28" s="140" t="s">
        <v>14</v>
      </c>
      <c r="J28" s="140" t="s">
        <v>76</v>
      </c>
      <c r="K28" s="140"/>
      <c r="L28" s="172"/>
      <c r="M28" s="38"/>
      <c r="N28" s="38"/>
      <c r="O28" s="38"/>
      <c r="P28" s="38"/>
      <c r="Q28" s="38"/>
      <c r="R28" s="200"/>
    </row>
    <row r="29" spans="1:18" ht="15.75">
      <c r="A29" s="202" t="s">
        <v>75</v>
      </c>
      <c r="B29" s="171"/>
      <c r="C29" s="154" t="s">
        <v>80</v>
      </c>
      <c r="D29" s="163">
        <f>IF(F29="","",B29*2)</f>
      </c>
      <c r="E29" s="168" t="s">
        <v>11</v>
      </c>
      <c r="F29" s="181"/>
      <c r="G29" s="31" t="s">
        <v>12</v>
      </c>
      <c r="H29" s="32">
        <f>IF(F29="","",D29+F29)</f>
      </c>
      <c r="I29" s="33" t="s">
        <v>15</v>
      </c>
      <c r="J29" s="164">
        <f>IF(F29="",B29,ROUND(H29/3,0))</f>
        <v>0</v>
      </c>
      <c r="K29" s="232"/>
      <c r="L29" s="172"/>
      <c r="M29" s="203" t="s">
        <v>8</v>
      </c>
      <c r="N29" s="204"/>
      <c r="O29" s="204"/>
      <c r="P29" s="204"/>
      <c r="Q29" s="204"/>
      <c r="R29" s="200"/>
    </row>
    <row r="30" spans="1:18" ht="12.75">
      <c r="A30" s="96"/>
      <c r="B30" s="172"/>
      <c r="C30" s="38"/>
      <c r="D30" s="157"/>
      <c r="E30" s="38"/>
      <c r="F30" s="172"/>
      <c r="G30" s="38"/>
      <c r="H30" s="38"/>
      <c r="I30" s="38"/>
      <c r="J30" s="38"/>
      <c r="K30" s="38"/>
      <c r="L30" s="172"/>
      <c r="M30" s="38"/>
      <c r="N30" s="38"/>
      <c r="O30" s="38"/>
      <c r="P30" s="38"/>
      <c r="Q30" s="38"/>
      <c r="R30" s="200"/>
    </row>
    <row r="31" spans="1:18" ht="12.75">
      <c r="A31" s="96"/>
      <c r="B31" s="172"/>
      <c r="C31" s="38"/>
      <c r="D31" s="157"/>
      <c r="E31" s="38"/>
      <c r="F31" s="172"/>
      <c r="G31" s="38"/>
      <c r="H31" s="38"/>
      <c r="I31" s="38"/>
      <c r="J31" s="38"/>
      <c r="K31" s="38"/>
      <c r="L31" s="172"/>
      <c r="M31" s="38"/>
      <c r="N31" s="38"/>
      <c r="O31" s="38"/>
      <c r="P31" s="38"/>
      <c r="Q31" s="38"/>
      <c r="R31" s="200"/>
    </row>
    <row r="32" spans="1:18" ht="12.75">
      <c r="A32" s="96"/>
      <c r="B32" s="172"/>
      <c r="C32" s="38"/>
      <c r="D32" s="157"/>
      <c r="E32" s="38"/>
      <c r="F32" s="172"/>
      <c r="G32" s="38"/>
      <c r="H32" s="38"/>
      <c r="I32" s="38"/>
      <c r="J32" s="38"/>
      <c r="K32" s="38"/>
      <c r="L32" s="172"/>
      <c r="M32" s="38"/>
      <c r="N32" s="38"/>
      <c r="O32" s="38"/>
      <c r="P32" s="38"/>
      <c r="Q32" s="38"/>
      <c r="R32" s="200"/>
    </row>
    <row r="33" spans="1:18" ht="12.75">
      <c r="A33" s="205"/>
      <c r="B33" s="172"/>
      <c r="C33" s="38"/>
      <c r="D33" s="157"/>
      <c r="E33" s="38"/>
      <c r="F33" s="172"/>
      <c r="G33" s="38"/>
      <c r="H33" s="38"/>
      <c r="I33" s="38"/>
      <c r="J33" s="38"/>
      <c r="K33" s="38"/>
      <c r="L33" s="172"/>
      <c r="M33" s="38"/>
      <c r="N33" s="38"/>
      <c r="O33" s="38"/>
      <c r="P33" s="38"/>
      <c r="Q33" s="38"/>
      <c r="R33" s="200"/>
    </row>
    <row r="34" spans="1:19" ht="12.75">
      <c r="A34" s="46"/>
      <c r="B34" s="206"/>
      <c r="C34" s="85"/>
      <c r="D34" s="207"/>
      <c r="E34" s="85"/>
      <c r="F34" s="206"/>
      <c r="G34" s="85"/>
      <c r="H34" s="85"/>
      <c r="I34" s="85"/>
      <c r="J34" s="85"/>
      <c r="K34" s="85"/>
      <c r="L34" s="206"/>
      <c r="M34" s="85"/>
      <c r="N34" s="85"/>
      <c r="O34" s="85"/>
      <c r="P34" s="85"/>
      <c r="Q34" s="85"/>
      <c r="R34" s="208"/>
      <c r="S34" s="38"/>
    </row>
    <row r="35" ht="12.75">
      <c r="S35" s="38"/>
    </row>
  </sheetData>
  <sheetProtection sheet="1" objects="1" scenarios="1" selectLockedCells="1"/>
  <mergeCells count="2">
    <mergeCell ref="V5:AA5"/>
    <mergeCell ref="K8:L8"/>
  </mergeCells>
  <conditionalFormatting sqref="F10">
    <cfRule type="cellIs" priority="6" dxfId="0" operator="notEqual" stopIfTrue="1">
      <formula>$B$9&gt;49</formula>
    </cfRule>
  </conditionalFormatting>
  <conditionalFormatting sqref="F13">
    <cfRule type="cellIs" priority="3" dxfId="0" operator="notEqual" stopIfTrue="1">
      <formula>$B$13&gt;49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8.28125" style="13" customWidth="1"/>
    <col min="2" max="2" width="8.00390625" style="13" customWidth="1"/>
    <col min="3" max="3" width="6.28125" style="13" customWidth="1"/>
    <col min="4" max="4" width="4.421875" style="13" customWidth="1"/>
    <col min="5" max="5" width="5.7109375" style="13" customWidth="1"/>
    <col min="6" max="6" width="1.8515625" style="13" customWidth="1"/>
    <col min="7" max="7" width="4.140625" style="13" customWidth="1"/>
    <col min="8" max="8" width="3.00390625" style="13" customWidth="1"/>
    <col min="9" max="9" width="6.00390625" style="13" customWidth="1"/>
    <col min="10" max="10" width="4.8515625" style="13" customWidth="1"/>
    <col min="11" max="11" width="9.7109375" style="13" customWidth="1"/>
    <col min="12" max="12" width="6.28125" style="13" customWidth="1"/>
    <col min="13" max="13" width="7.57421875" style="13" customWidth="1"/>
    <col min="14" max="14" width="6.140625" style="13" customWidth="1"/>
    <col min="15" max="15" width="7.7109375" style="13" customWidth="1"/>
    <col min="16" max="16" width="7.421875" style="13" customWidth="1"/>
    <col min="17" max="17" width="5.57421875" style="13" customWidth="1"/>
    <col min="18" max="18" width="3.140625" style="13" customWidth="1"/>
    <col min="19" max="19" width="9.421875" style="13" customWidth="1"/>
    <col min="20" max="20" width="9.00390625" style="13" customWidth="1"/>
    <col min="21" max="21" width="9.140625" style="13" customWidth="1"/>
    <col min="22" max="22" width="9.8515625" style="13" customWidth="1"/>
    <col min="23" max="23" width="9.57421875" style="13" customWidth="1"/>
    <col min="24" max="24" width="12.57421875" style="13" customWidth="1"/>
    <col min="25" max="25" width="11.7109375" style="13" customWidth="1"/>
    <col min="26" max="26" width="19.7109375" style="13" bestFit="1" customWidth="1"/>
    <col min="27" max="16384" width="11.421875" style="13" customWidth="1"/>
  </cols>
  <sheetData>
    <row r="1" ht="12.75">
      <c r="A1" s="12" t="s">
        <v>24</v>
      </c>
    </row>
    <row r="2" spans="1:15" ht="12.75">
      <c r="A2" s="12" t="s">
        <v>29</v>
      </c>
      <c r="K2" s="14" t="s">
        <v>8</v>
      </c>
      <c r="L2" s="14"/>
      <c r="M2" s="14"/>
      <c r="N2" s="14"/>
      <c r="O2" s="14"/>
    </row>
    <row r="3" ht="13.5" thickBot="1"/>
    <row r="4" spans="1:16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6" ht="12.75">
      <c r="A5" s="18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3.5" thickBot="1">
      <c r="A7" s="24" t="s">
        <v>0</v>
      </c>
      <c r="B7" s="25" t="s">
        <v>18</v>
      </c>
      <c r="C7" s="25"/>
      <c r="D7" s="25"/>
      <c r="E7" s="25"/>
      <c r="F7" s="25"/>
      <c r="G7" s="25"/>
      <c r="H7" s="25"/>
      <c r="I7" s="25"/>
      <c r="J7" s="25" t="s">
        <v>13</v>
      </c>
      <c r="K7" s="25" t="s">
        <v>16</v>
      </c>
      <c r="L7" s="25" t="s">
        <v>17</v>
      </c>
      <c r="M7" s="25" t="s">
        <v>2</v>
      </c>
      <c r="N7" s="25" t="s">
        <v>21</v>
      </c>
      <c r="O7" s="25" t="s">
        <v>22</v>
      </c>
      <c r="P7" s="27" t="s">
        <v>23</v>
      </c>
    </row>
    <row r="8" spans="1:16" ht="12.75">
      <c r="A8" s="55" t="s">
        <v>31</v>
      </c>
      <c r="B8" s="1"/>
      <c r="C8" s="56"/>
      <c r="D8" s="57"/>
      <c r="E8" s="57"/>
      <c r="F8" s="56"/>
      <c r="G8" s="56"/>
      <c r="H8" s="56"/>
      <c r="I8" s="58"/>
      <c r="J8" s="33">
        <v>50</v>
      </c>
      <c r="K8" s="35">
        <f>B8*J8</f>
        <v>0</v>
      </c>
      <c r="L8" s="36"/>
      <c r="M8" s="89">
        <f>IF(E8="",B8,I8)</f>
        <v>0</v>
      </c>
      <c r="N8" s="90" t="str">
        <f>IF(M8&gt;91.9,"1",IF(M8&gt;80.9,"2",IF(M8&gt;66.9,"3",IF(M8&gt;49.9,"4",IF(M8&gt;29.9,"5","6")))))</f>
        <v>6</v>
      </c>
      <c r="O8" s="38"/>
      <c r="P8" s="39"/>
    </row>
    <row r="9" spans="1:16" ht="13.5" thickBot="1">
      <c r="A9" s="55" t="s">
        <v>32</v>
      </c>
      <c r="B9" s="2"/>
      <c r="C9" s="56"/>
      <c r="D9" s="57"/>
      <c r="E9" s="57"/>
      <c r="F9" s="56"/>
      <c r="G9" s="56"/>
      <c r="H9" s="56"/>
      <c r="I9" s="58"/>
      <c r="J9" s="33">
        <v>50</v>
      </c>
      <c r="K9" s="35">
        <f>B9*J9</f>
        <v>0</v>
      </c>
      <c r="L9" s="36"/>
      <c r="M9" s="89">
        <f>IF(E9="",B9,I9)</f>
        <v>0</v>
      </c>
      <c r="N9" s="90" t="str">
        <f>IF(M9&gt;91.9,"1",IF(M9&gt;80.9,"2",IF(M9&gt;66.9,"3",IF(M9&gt;49.9,"4",IF(M9&gt;29.9,"5","6")))))</f>
        <v>6</v>
      </c>
      <c r="O9" s="38"/>
      <c r="P9" s="39"/>
    </row>
    <row r="10" spans="1:16" ht="13.5" thickBot="1">
      <c r="A10" s="55" t="s">
        <v>33</v>
      </c>
      <c r="B10" s="91"/>
      <c r="C10" s="92"/>
      <c r="D10" s="93"/>
      <c r="E10" s="93"/>
      <c r="F10" s="92"/>
      <c r="G10" s="92"/>
      <c r="H10" s="92"/>
      <c r="I10" s="94"/>
      <c r="J10" s="95"/>
      <c r="K10" s="45">
        <f>SUM(K8:K9)</f>
        <v>0</v>
      </c>
      <c r="L10" s="96">
        <v>100</v>
      </c>
      <c r="M10" s="62">
        <f>ROUND(K10/L10,0)</f>
        <v>0</v>
      </c>
      <c r="N10" s="97" t="str">
        <f>IF(M10&gt;91.9,"1",IF(M10&gt;80.9,"2",IF(M10&gt;66.9,"3",IF(M10&gt;49.9,"4",IF(M10&gt;29.9,"5","6")))))</f>
        <v>6</v>
      </c>
      <c r="O10" s="38"/>
      <c r="P10" s="39" t="s">
        <v>25</v>
      </c>
    </row>
    <row r="11" spans="1:16" ht="12.75">
      <c r="A11" s="31" t="s">
        <v>34</v>
      </c>
      <c r="B11" s="33"/>
      <c r="C11" s="56"/>
      <c r="D11" s="57"/>
      <c r="E11" s="57"/>
      <c r="F11" s="56"/>
      <c r="G11" s="56"/>
      <c r="H11" s="56"/>
      <c r="I11" s="98"/>
      <c r="J11" s="56"/>
      <c r="K11" s="85"/>
      <c r="L11" s="83"/>
      <c r="M11" s="99">
        <f>M10</f>
        <v>0</v>
      </c>
      <c r="N11" s="100" t="str">
        <f>N10</f>
        <v>6</v>
      </c>
      <c r="O11" s="38"/>
      <c r="P11" s="39"/>
    </row>
    <row r="12" spans="1:16" ht="12.75">
      <c r="A12" s="43"/>
      <c r="B12" s="38"/>
      <c r="C12" s="44"/>
      <c r="D12" s="44"/>
      <c r="E12" s="44"/>
      <c r="F12" s="44"/>
      <c r="G12" s="44"/>
      <c r="H12" s="38"/>
      <c r="I12" s="44"/>
      <c r="J12" s="44"/>
      <c r="K12" s="38"/>
      <c r="L12" s="38"/>
      <c r="M12" s="38"/>
      <c r="N12" s="38"/>
      <c r="O12" s="38"/>
      <c r="P12" s="39"/>
    </row>
    <row r="13" spans="1:16" ht="12.75">
      <c r="A13" s="43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38"/>
      <c r="P13" s="39"/>
    </row>
    <row r="14" spans="1:16" ht="13.5" thickBo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49"/>
      <c r="P14" s="51"/>
    </row>
    <row r="16" ht="12.75">
      <c r="A16" s="12" t="s">
        <v>30</v>
      </c>
    </row>
    <row r="17" ht="13.5" thickBot="1"/>
    <row r="18" spans="1:16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6" ht="12.75">
      <c r="A19" s="18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1:16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 thickBot="1">
      <c r="A21" s="24" t="s">
        <v>0</v>
      </c>
      <c r="B21" s="25" t="s">
        <v>63</v>
      </c>
      <c r="C21" s="25"/>
      <c r="D21" s="25"/>
      <c r="E21" s="25" t="s">
        <v>10</v>
      </c>
      <c r="F21" s="25" t="s">
        <v>19</v>
      </c>
      <c r="G21" s="25"/>
      <c r="H21" s="25" t="s">
        <v>14</v>
      </c>
      <c r="I21" s="25" t="s">
        <v>20</v>
      </c>
      <c r="J21" s="25" t="s">
        <v>13</v>
      </c>
      <c r="K21" s="25" t="s">
        <v>16</v>
      </c>
      <c r="L21" s="25" t="s">
        <v>17</v>
      </c>
      <c r="M21" s="25" t="s">
        <v>2</v>
      </c>
      <c r="N21" s="25" t="s">
        <v>21</v>
      </c>
      <c r="O21" s="25" t="s">
        <v>22</v>
      </c>
      <c r="P21" s="27" t="s">
        <v>23</v>
      </c>
    </row>
    <row r="22" spans="1:16" ht="12.75">
      <c r="A22" s="55" t="s">
        <v>61</v>
      </c>
      <c r="B22" s="1"/>
      <c r="C22" s="73">
        <f>IF(E22="","",B22*2)</f>
      </c>
      <c r="D22" s="30" t="s">
        <v>11</v>
      </c>
      <c r="E22" s="4"/>
      <c r="F22" s="74" t="s">
        <v>12</v>
      </c>
      <c r="G22" s="73">
        <f>IF(E22="","",C22+E22)</f>
      </c>
      <c r="H22" s="59" t="s">
        <v>15</v>
      </c>
      <c r="I22" s="34">
        <f>IF(E22="",B22,ROUND(G22/3,0))</f>
        <v>0</v>
      </c>
      <c r="J22" s="33">
        <v>20</v>
      </c>
      <c r="K22" s="103">
        <f>I22*J22</f>
        <v>0</v>
      </c>
      <c r="L22" s="61"/>
      <c r="M22" s="101">
        <f>IF(E22="",B22,I22)</f>
        <v>0</v>
      </c>
      <c r="N22" s="102" t="str">
        <f aca="true" t="shared" si="0" ref="N22:N27">IF(M22&gt;91.9,"1",IF(M22&gt;80.9,"2",IF(M22&gt;66.9,"3",IF(M22&gt;49.9,"4",IF(M22&gt;29.9,"5","6")))))</f>
        <v>6</v>
      </c>
      <c r="O22" s="38"/>
      <c r="P22" s="39" t="s">
        <v>25</v>
      </c>
    </row>
    <row r="23" spans="1:16" ht="12.75">
      <c r="A23" s="55" t="s">
        <v>62</v>
      </c>
      <c r="B23" s="3"/>
      <c r="C23" s="32">
        <f>IF(E23="","",B23*2)</f>
      </c>
      <c r="D23" s="40" t="s">
        <v>11</v>
      </c>
      <c r="E23" s="5"/>
      <c r="F23" s="31" t="s">
        <v>12</v>
      </c>
      <c r="G23" s="32">
        <f>IF(E23="","",C23+E23)</f>
      </c>
      <c r="H23" s="33" t="s">
        <v>15</v>
      </c>
      <c r="I23" s="34">
        <f>IF(E23="",B23,ROUND(G23/3,0))</f>
        <v>0</v>
      </c>
      <c r="J23" s="33">
        <v>20</v>
      </c>
      <c r="K23" s="104">
        <f>I23*J23</f>
        <v>0</v>
      </c>
      <c r="L23" s="61"/>
      <c r="M23" s="101">
        <f>IF(E23="",B23,I23)</f>
        <v>0</v>
      </c>
      <c r="N23" s="102" t="str">
        <f t="shared" si="0"/>
        <v>6</v>
      </c>
      <c r="O23" s="38"/>
      <c r="P23" s="39" t="s">
        <v>25</v>
      </c>
    </row>
    <row r="24" spans="1:16" ht="13.5" thickBot="1">
      <c r="A24" s="55" t="s">
        <v>1</v>
      </c>
      <c r="B24" s="2"/>
      <c r="C24" s="32">
        <f>IF(E24="","",B24*2)</f>
      </c>
      <c r="D24" s="42" t="s">
        <v>11</v>
      </c>
      <c r="E24" s="6"/>
      <c r="F24" s="31" t="s">
        <v>12</v>
      </c>
      <c r="G24" s="32">
        <f>IF(E24="","",C24+E24)</f>
      </c>
      <c r="H24" s="33" t="s">
        <v>15</v>
      </c>
      <c r="I24" s="34">
        <f>IF(E24="",B24,ROUND(G24/3,0))</f>
        <v>0</v>
      </c>
      <c r="J24" s="33">
        <v>10</v>
      </c>
      <c r="K24" s="104">
        <f>I24*J24</f>
        <v>0</v>
      </c>
      <c r="L24" s="61"/>
      <c r="M24" s="101">
        <f>IF(E24="",B24,I24)</f>
        <v>0</v>
      </c>
      <c r="N24" s="102" t="str">
        <f t="shared" si="0"/>
        <v>6</v>
      </c>
      <c r="O24" s="38"/>
      <c r="P24" s="39" t="s">
        <v>25</v>
      </c>
    </row>
    <row r="25" spans="1:16" ht="13.5" thickBot="1">
      <c r="A25" s="105" t="s">
        <v>36</v>
      </c>
      <c r="B25" s="75"/>
      <c r="C25" s="76"/>
      <c r="D25" s="75"/>
      <c r="E25" s="75"/>
      <c r="F25" s="76"/>
      <c r="G25" s="68"/>
      <c r="H25" s="68"/>
      <c r="I25" s="76"/>
      <c r="J25" s="68"/>
      <c r="K25" s="106">
        <f>SUM(K22:K24)</f>
        <v>0</v>
      </c>
      <c r="L25" s="85">
        <v>50</v>
      </c>
      <c r="M25" s="107">
        <f>ROUND(K25/L25,0)</f>
        <v>0</v>
      </c>
      <c r="N25" s="108" t="str">
        <f t="shared" si="0"/>
        <v>6</v>
      </c>
      <c r="O25" s="38"/>
      <c r="P25" s="39"/>
    </row>
    <row r="26" spans="1:16" ht="13.5" thickBot="1">
      <c r="A26" s="55" t="s">
        <v>35</v>
      </c>
      <c r="B26" s="11"/>
      <c r="C26" s="31" t="s">
        <v>59</v>
      </c>
      <c r="D26" s="57"/>
      <c r="E26" s="111"/>
      <c r="F26" s="56"/>
      <c r="G26" s="56"/>
      <c r="H26" s="32"/>
      <c r="I26" s="34">
        <f>B26</f>
        <v>0</v>
      </c>
      <c r="J26" s="33">
        <v>50</v>
      </c>
      <c r="K26" s="112">
        <f>I26*J26</f>
        <v>0</v>
      </c>
      <c r="L26" s="61"/>
      <c r="M26" s="101">
        <f>IF(E26="",B26,I26)</f>
        <v>0</v>
      </c>
      <c r="N26" s="102" t="str">
        <f>IF(M26&gt;91.9,"1",IF(M26&gt;80.9,"2",IF(M26&gt;66.9,"3",IF(M26&gt;49.9,"4",IF(M26&gt;29.9,"5","6")))))</f>
        <v>6</v>
      </c>
      <c r="O26" s="38"/>
      <c r="P26" s="39" t="s">
        <v>25</v>
      </c>
    </row>
    <row r="27" spans="1:16" ht="13.5" thickBot="1">
      <c r="A27" s="43" t="s">
        <v>40</v>
      </c>
      <c r="B27" s="38"/>
      <c r="C27" s="44"/>
      <c r="D27" s="44"/>
      <c r="E27" s="44"/>
      <c r="F27" s="44"/>
      <c r="G27" s="44"/>
      <c r="H27" s="38"/>
      <c r="I27" s="44"/>
      <c r="J27" s="44"/>
      <c r="K27" s="45">
        <f>SUM(K25:K26)</f>
        <v>0</v>
      </c>
      <c r="L27" s="46">
        <v>100</v>
      </c>
      <c r="M27" s="109">
        <f>ROUND(K27/L27,0)</f>
        <v>0</v>
      </c>
      <c r="N27" s="110" t="str">
        <f t="shared" si="0"/>
        <v>6</v>
      </c>
      <c r="O27" s="38"/>
      <c r="P27" s="39"/>
    </row>
    <row r="28" spans="1:16" ht="12.75">
      <c r="A28" s="43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4"/>
      <c r="O28" s="38"/>
      <c r="P28" s="39"/>
    </row>
    <row r="29" spans="1:16" ht="12.75">
      <c r="A29" s="43"/>
      <c r="B29" s="38" t="s">
        <v>27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38"/>
      <c r="P29" s="39"/>
    </row>
    <row r="30" spans="1:16" ht="12.75">
      <c r="A30" s="43"/>
      <c r="B30" s="38" t="s">
        <v>26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4"/>
      <c r="O30" s="38"/>
      <c r="P30" s="39"/>
    </row>
    <row r="31" spans="1:16" ht="12.75">
      <c r="A31" s="4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4"/>
      <c r="O31" s="38"/>
      <c r="P31" s="39"/>
    </row>
    <row r="32" spans="1:16" ht="12.75">
      <c r="A32" s="4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38"/>
      <c r="P32" s="39"/>
    </row>
    <row r="33" spans="1:16" ht="13.5" thickBot="1">
      <c r="A33" s="4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4"/>
      <c r="O33" s="38"/>
      <c r="P33" s="39"/>
    </row>
    <row r="34" spans="1:16" ht="12.75">
      <c r="A34" s="28" t="s">
        <v>38</v>
      </c>
      <c r="B34" s="9">
        <f>M10</f>
        <v>0</v>
      </c>
      <c r="C34" s="82"/>
      <c r="D34" s="82"/>
      <c r="E34" s="82"/>
      <c r="F34" s="83"/>
      <c r="G34" s="83"/>
      <c r="H34" s="83"/>
      <c r="I34" s="83"/>
      <c r="J34" s="88">
        <v>40</v>
      </c>
      <c r="K34" s="84">
        <f>ROUND(B34*J34,1)</f>
        <v>0</v>
      </c>
      <c r="L34" s="38"/>
      <c r="M34" s="38"/>
      <c r="N34" s="44"/>
      <c r="O34" s="38"/>
      <c r="P34" s="39"/>
    </row>
    <row r="35" spans="1:16" ht="13.5" thickBot="1">
      <c r="A35" s="28" t="s">
        <v>39</v>
      </c>
      <c r="B35" s="10">
        <f>M27</f>
        <v>0</v>
      </c>
      <c r="C35" s="82"/>
      <c r="D35" s="82"/>
      <c r="E35" s="82"/>
      <c r="F35" s="85"/>
      <c r="G35" s="85"/>
      <c r="H35" s="85"/>
      <c r="I35" s="85"/>
      <c r="J35" s="88">
        <v>60</v>
      </c>
      <c r="K35" s="86">
        <f>ROUND(B35*J35,1)</f>
        <v>0</v>
      </c>
      <c r="L35" s="38"/>
      <c r="M35" s="38"/>
      <c r="N35" s="44"/>
      <c r="O35" s="38"/>
      <c r="P35" s="39"/>
    </row>
    <row r="36" spans="1:16" ht="13.5" thickBot="1">
      <c r="A36" s="43"/>
      <c r="B36" s="38"/>
      <c r="C36" s="44" t="s">
        <v>3</v>
      </c>
      <c r="D36" s="38"/>
      <c r="E36" s="44"/>
      <c r="F36" s="44"/>
      <c r="G36" s="44"/>
      <c r="H36" s="44"/>
      <c r="I36" s="44"/>
      <c r="J36" s="38"/>
      <c r="K36" s="45">
        <f>SUM(K34:K35)</f>
        <v>0</v>
      </c>
      <c r="L36" s="61">
        <v>100</v>
      </c>
      <c r="M36" s="62">
        <f>ROUND(K36/L36,0)</f>
        <v>0</v>
      </c>
      <c r="N36" s="97" t="str">
        <f>IF(M36&gt;91.9,"1",IF(M36&gt;80.9,"2",IF(M36&gt;66.9,"3",IF(M36&gt;49.9,"4",IF(M36&gt;29.9,"5","6")))))</f>
        <v>6</v>
      </c>
      <c r="O36" s="38"/>
      <c r="P36" s="39" t="s">
        <v>25</v>
      </c>
    </row>
    <row r="37" spans="1:16" ht="13.5" thickBo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9"/>
      <c r="P37" s="51"/>
    </row>
    <row r="38" spans="1:16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38"/>
      <c r="P38" s="38"/>
    </row>
    <row r="39" spans="1:16" ht="13.5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38"/>
      <c r="P39" s="38"/>
    </row>
    <row r="40" spans="1:16" ht="13.5" thickBot="1">
      <c r="A40" s="136" t="s">
        <v>60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8"/>
    </row>
    <row r="41" spans="1:16" ht="12.75">
      <c r="A41" s="113" t="s">
        <v>38</v>
      </c>
      <c r="B41" s="114">
        <f>K10/100</f>
        <v>0</v>
      </c>
      <c r="C41" s="115"/>
      <c r="D41" s="115"/>
      <c r="E41" s="115"/>
      <c r="F41" s="115"/>
      <c r="G41" s="115"/>
      <c r="H41" s="115"/>
      <c r="I41" s="115"/>
      <c r="J41" s="116">
        <v>40</v>
      </c>
      <c r="K41" s="117">
        <f>ROUND(B41*J41,1)</f>
        <v>0</v>
      </c>
      <c r="L41" s="118"/>
      <c r="M41" s="118"/>
      <c r="N41" s="119"/>
      <c r="O41" s="118"/>
      <c r="P41" s="120"/>
    </row>
    <row r="42" spans="1:16" ht="13.5" thickBot="1">
      <c r="A42" s="121" t="s">
        <v>39</v>
      </c>
      <c r="B42" s="122">
        <f>K27/100</f>
        <v>0</v>
      </c>
      <c r="C42" s="123"/>
      <c r="D42" s="123"/>
      <c r="E42" s="123"/>
      <c r="F42" s="124"/>
      <c r="G42" s="124"/>
      <c r="H42" s="124"/>
      <c r="I42" s="124"/>
      <c r="J42" s="125">
        <v>60</v>
      </c>
      <c r="K42" s="126">
        <f>ROUND(B42*J42,1)</f>
        <v>0</v>
      </c>
      <c r="L42" s="25"/>
      <c r="M42" s="25"/>
      <c r="N42" s="127"/>
      <c r="O42" s="25"/>
      <c r="P42" s="27"/>
    </row>
    <row r="43" spans="1:16" ht="13.5" thickBot="1">
      <c r="A43" s="128"/>
      <c r="B43" s="129"/>
      <c r="C43" s="130" t="s">
        <v>3</v>
      </c>
      <c r="D43" s="129"/>
      <c r="E43" s="130"/>
      <c r="F43" s="130"/>
      <c r="G43" s="130"/>
      <c r="H43" s="130"/>
      <c r="I43" s="130"/>
      <c r="J43" s="129"/>
      <c r="K43" s="131">
        <f>SUM(K41:K42)</f>
        <v>0</v>
      </c>
      <c r="L43" s="132">
        <v>100</v>
      </c>
      <c r="M43" s="133">
        <f>ROUND(K43/L43,2)</f>
        <v>0</v>
      </c>
      <c r="N43" s="134" t="str">
        <f>IF(M43&gt;91.9,"1",IF(M43&gt;80.9,"2",IF(M43&gt;66.9,"3",IF(M43&gt;49.9,"4",IF(M43&gt;29.9,"5","6")))))</f>
        <v>6</v>
      </c>
      <c r="O43" s="129"/>
      <c r="P43" s="135" t="s">
        <v>25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tabSelected="1" zoomScalePageLayoutView="0" workbookViewId="0" topLeftCell="A1">
      <selection activeCell="B11" sqref="B11"/>
    </sheetView>
  </sheetViews>
  <sheetFormatPr defaultColWidth="11.421875" defaultRowHeight="12.75"/>
  <cols>
    <col min="1" max="1" width="18.28125" style="13" customWidth="1"/>
    <col min="2" max="2" width="8.00390625" style="13" customWidth="1"/>
    <col min="3" max="3" width="6.28125" style="13" customWidth="1"/>
    <col min="4" max="4" width="5.7109375" style="13" customWidth="1"/>
    <col min="5" max="5" width="4.57421875" style="13" customWidth="1"/>
    <col min="6" max="6" width="1.8515625" style="13" customWidth="1"/>
    <col min="7" max="7" width="4.140625" style="13" customWidth="1"/>
    <col min="8" max="8" width="3.8515625" style="13" customWidth="1"/>
    <col min="9" max="9" width="6.00390625" style="13" customWidth="1"/>
    <col min="10" max="10" width="5.57421875" style="13" customWidth="1"/>
    <col min="11" max="11" width="8.421875" style="13" customWidth="1"/>
    <col min="12" max="12" width="6.28125" style="13" customWidth="1"/>
    <col min="13" max="13" width="7.57421875" style="13" customWidth="1"/>
    <col min="14" max="14" width="6.140625" style="13" customWidth="1"/>
    <col min="15" max="15" width="7.7109375" style="13" customWidth="1"/>
    <col min="16" max="16" width="7.421875" style="13" customWidth="1"/>
    <col min="17" max="17" width="5.57421875" style="13" customWidth="1"/>
    <col min="18" max="18" width="3.140625" style="13" customWidth="1"/>
    <col min="19" max="19" width="9.421875" style="13" customWidth="1"/>
    <col min="20" max="20" width="9.00390625" style="13" customWidth="1"/>
    <col min="21" max="21" width="9.140625" style="13" customWidth="1"/>
    <col min="22" max="22" width="9.8515625" style="13" customWidth="1"/>
    <col min="23" max="23" width="9.57421875" style="13" customWidth="1"/>
    <col min="24" max="24" width="12.57421875" style="13" customWidth="1"/>
    <col min="25" max="25" width="11.7109375" style="13" customWidth="1"/>
    <col min="26" max="26" width="19.7109375" style="13" bestFit="1" customWidth="1"/>
    <col min="27" max="16384" width="11.421875" style="13" customWidth="1"/>
  </cols>
  <sheetData>
    <row r="1" ht="12.75">
      <c r="A1" s="12" t="s">
        <v>24</v>
      </c>
    </row>
    <row r="2" spans="11:25" ht="28.5" customHeight="1">
      <c r="K2" s="14" t="s">
        <v>8</v>
      </c>
      <c r="L2" s="14"/>
      <c r="M2" s="14"/>
      <c r="N2" s="14"/>
      <c r="O2" s="14"/>
      <c r="T2" s="274"/>
      <c r="U2" s="274"/>
      <c r="V2" s="274"/>
      <c r="W2" s="274"/>
      <c r="X2" s="274"/>
      <c r="Y2" s="274"/>
    </row>
    <row r="3" ht="12.75">
      <c r="P3" s="38"/>
    </row>
    <row r="4" ht="12.75">
      <c r="A4" s="12" t="s">
        <v>29</v>
      </c>
    </row>
    <row r="5" ht="13.5" thickBot="1"/>
    <row r="6" spans="1:16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12.75">
      <c r="A7" s="18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12.7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2.75">
      <c r="A9" s="24" t="s">
        <v>0</v>
      </c>
      <c r="B9" s="25" t="s">
        <v>18</v>
      </c>
      <c r="C9" s="25"/>
      <c r="D9" s="25"/>
      <c r="E9" s="25"/>
      <c r="F9" s="25"/>
      <c r="G9" s="25"/>
      <c r="H9" s="25"/>
      <c r="I9" s="25"/>
      <c r="J9" s="25" t="s">
        <v>13</v>
      </c>
      <c r="K9" s="25" t="s">
        <v>16</v>
      </c>
      <c r="L9" s="25" t="s">
        <v>17</v>
      </c>
      <c r="M9" s="25" t="s">
        <v>2</v>
      </c>
      <c r="N9" s="25" t="s">
        <v>21</v>
      </c>
      <c r="O9" s="25" t="s">
        <v>22</v>
      </c>
      <c r="P9" s="27" t="s">
        <v>23</v>
      </c>
    </row>
    <row r="10" spans="1:16" ht="13.5" thickBot="1">
      <c r="A10" s="52" t="s">
        <v>41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1:16" ht="12.75">
      <c r="A11" s="55" t="s">
        <v>44</v>
      </c>
      <c r="B11" s="1"/>
      <c r="C11" s="56"/>
      <c r="D11" s="57"/>
      <c r="E11" s="57"/>
      <c r="F11" s="56"/>
      <c r="G11" s="56"/>
      <c r="H11" s="56"/>
      <c r="I11" s="58"/>
      <c r="J11" s="33">
        <v>40</v>
      </c>
      <c r="K11" s="35">
        <f>B11*J11</f>
        <v>0</v>
      </c>
      <c r="L11" s="36"/>
      <c r="M11" s="36">
        <f>IF(E11="",B11,I11)</f>
        <v>0</v>
      </c>
      <c r="N11" s="37" t="str">
        <f>IF(M11&gt;91.9,"1",IF(M11&gt;80.9,"2",IF(M11&gt;66.9,"3",IF(M11&gt;49.9,"4",IF(M11&gt;29.9,"5","6")))))</f>
        <v>6</v>
      </c>
      <c r="O11" s="53"/>
      <c r="P11" s="54"/>
    </row>
    <row r="12" spans="1:16" ht="13.5" thickBot="1">
      <c r="A12" s="55" t="s">
        <v>45</v>
      </c>
      <c r="B12" s="2"/>
      <c r="C12" s="56"/>
      <c r="D12" s="57"/>
      <c r="E12" s="57"/>
      <c r="F12" s="56"/>
      <c r="G12" s="56"/>
      <c r="H12" s="56"/>
      <c r="I12" s="58"/>
      <c r="J12" s="33">
        <v>10</v>
      </c>
      <c r="K12" s="35">
        <f>B12*J12</f>
        <v>0</v>
      </c>
      <c r="L12" s="36"/>
      <c r="M12" s="36">
        <f>IF(E12="",B12,I12)</f>
        <v>0</v>
      </c>
      <c r="N12" s="37" t="str">
        <f>IF(M12&gt;91.9,"1",IF(M12&gt;80.9,"2",IF(M12&gt;66.9,"3",IF(M12&gt;49.9,"4",IF(M12&gt;29.9,"5","6")))))</f>
        <v>6</v>
      </c>
      <c r="O12" s="53"/>
      <c r="P12" s="54"/>
    </row>
    <row r="13" spans="1:16" ht="13.5" thickBot="1">
      <c r="A13" s="55" t="s">
        <v>43</v>
      </c>
      <c r="B13" s="59"/>
      <c r="C13" s="56"/>
      <c r="D13" s="57"/>
      <c r="E13" s="57"/>
      <c r="F13" s="56"/>
      <c r="G13" s="56"/>
      <c r="H13" s="56"/>
      <c r="I13" s="60"/>
      <c r="J13" s="56"/>
      <c r="K13" s="45">
        <f>SUM(K11:K12)</f>
        <v>0</v>
      </c>
      <c r="L13" s="61">
        <v>50</v>
      </c>
      <c r="M13" s="62">
        <f>ROUND(K13/L13,0)</f>
        <v>0</v>
      </c>
      <c r="N13" s="63" t="str">
        <f>IF(M13&gt;91.9,"1",IF(M13&gt;80.9,"2",IF(M13&gt;66.9,"3",IF(M13&gt;49.9,"4",IF(M13&gt;29.9,"5","6")))))</f>
        <v>6</v>
      </c>
      <c r="O13" s="53"/>
      <c r="P13" s="54" t="s">
        <v>25</v>
      </c>
    </row>
    <row r="14" spans="1:16" ht="12.7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ht="13.5" thickBot="1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ht="12.75">
      <c r="A16" s="55" t="s">
        <v>46</v>
      </c>
      <c r="B16" s="1"/>
      <c r="C16" s="56"/>
      <c r="D16" s="57"/>
      <c r="E16" s="57"/>
      <c r="F16" s="56"/>
      <c r="G16" s="56"/>
      <c r="H16" s="56"/>
      <c r="I16" s="58"/>
      <c r="J16" s="33">
        <v>35</v>
      </c>
      <c r="K16" s="35">
        <f>B16*J16</f>
        <v>0</v>
      </c>
      <c r="L16" s="36"/>
      <c r="M16" s="36">
        <f>IF(E16="",B16,I16)</f>
        <v>0</v>
      </c>
      <c r="N16" s="37" t="str">
        <f>IF(M16&gt;91.9,"1",IF(M16&gt;80.9,"2",IF(M16&gt;66.9,"3",IF(M16&gt;49.9,"4",IF(M16&gt;29.9,"5","6")))))</f>
        <v>6</v>
      </c>
      <c r="O16" s="38"/>
      <c r="P16" s="39"/>
    </row>
    <row r="17" spans="1:16" ht="13.5" thickBot="1">
      <c r="A17" s="55" t="s">
        <v>47</v>
      </c>
      <c r="B17" s="2"/>
      <c r="C17" s="56"/>
      <c r="D17" s="57"/>
      <c r="E17" s="57"/>
      <c r="F17" s="56"/>
      <c r="G17" s="56"/>
      <c r="H17" s="56"/>
      <c r="I17" s="58"/>
      <c r="J17" s="33">
        <v>15</v>
      </c>
      <c r="K17" s="35">
        <f>B17*J17</f>
        <v>0</v>
      </c>
      <c r="L17" s="36"/>
      <c r="M17" s="36">
        <f>IF(E17="",B17,I17)</f>
        <v>0</v>
      </c>
      <c r="N17" s="37" t="str">
        <f>IF(M17&gt;91.9,"1",IF(M17&gt;80.9,"2",IF(M17&gt;66.9,"3",IF(M17&gt;49.9,"4",IF(M17&gt;29.9,"5","6")))))</f>
        <v>6</v>
      </c>
      <c r="O17" s="38"/>
      <c r="P17" s="39"/>
    </row>
    <row r="18" spans="1:16" ht="13.5" thickBot="1">
      <c r="A18" s="55" t="s">
        <v>48</v>
      </c>
      <c r="B18" s="64"/>
      <c r="C18" s="56"/>
      <c r="D18" s="57"/>
      <c r="E18" s="57"/>
      <c r="F18" s="56"/>
      <c r="G18" s="56"/>
      <c r="H18" s="56"/>
      <c r="I18" s="58"/>
      <c r="J18" s="33"/>
      <c r="K18" s="45">
        <f>SUM(K16:K17)</f>
        <v>0</v>
      </c>
      <c r="L18" s="46">
        <v>50</v>
      </c>
      <c r="M18" s="62">
        <f>ROUND(K18/L18,0)</f>
        <v>0</v>
      </c>
      <c r="N18" s="63" t="str">
        <f>IF(M18&gt;91.9,"1",IF(M18&gt;80.9,"2",IF(M18&gt;66.9,"3",IF(M18&gt;49.9,"4",IF(M18&gt;29.9,"5","6")))))</f>
        <v>6</v>
      </c>
      <c r="O18" s="38"/>
      <c r="P18" s="39" t="s">
        <v>25</v>
      </c>
    </row>
    <row r="19" spans="1:16" ht="13.5" thickBot="1">
      <c r="A19" s="65"/>
      <c r="B19" s="65"/>
      <c r="C19" s="65"/>
      <c r="D19" s="66"/>
      <c r="E19" s="66"/>
      <c r="F19" s="65"/>
      <c r="G19" s="65"/>
      <c r="H19" s="65"/>
      <c r="I19" s="65"/>
      <c r="J19" s="65"/>
      <c r="K19" s="66"/>
      <c r="L19" s="53"/>
      <c r="M19" s="66"/>
      <c r="N19" s="67"/>
      <c r="O19" s="53"/>
      <c r="P19" s="39"/>
    </row>
    <row r="20" spans="1:16" ht="13.5" thickBot="1">
      <c r="A20" s="68" t="s">
        <v>49</v>
      </c>
      <c r="B20" s="69" t="s">
        <v>50</v>
      </c>
      <c r="C20" s="68"/>
      <c r="D20" s="45">
        <f>K13</f>
        <v>0</v>
      </c>
      <c r="E20" s="69" t="s">
        <v>51</v>
      </c>
      <c r="H20" s="68"/>
      <c r="I20" s="45">
        <f>K18</f>
        <v>0</v>
      </c>
      <c r="J20" s="70" t="s">
        <v>12</v>
      </c>
      <c r="K20" s="45">
        <f>D20+I20</f>
        <v>0</v>
      </c>
      <c r="L20" s="61">
        <v>100</v>
      </c>
      <c r="M20" s="71">
        <f>ROUND(K20/L20,0)</f>
        <v>0</v>
      </c>
      <c r="N20" s="72" t="str">
        <f>IF(M20&gt;91.9,"1",IF(M20&gt;80.9,"2",IF(M20&gt;66.9,"3",IF(M20&gt;49.9,"4",IF(M20&gt;29.9,"5","6")))))</f>
        <v>6</v>
      </c>
      <c r="O20" s="38"/>
      <c r="P20" s="39"/>
    </row>
    <row r="21" spans="1:16" ht="12.75">
      <c r="A21" s="43"/>
      <c r="B21" s="38"/>
      <c r="C21" s="44"/>
      <c r="D21" s="44"/>
      <c r="E21" s="44"/>
      <c r="F21" s="44"/>
      <c r="G21" s="44"/>
      <c r="H21" s="38"/>
      <c r="I21" s="44"/>
      <c r="J21" s="44"/>
      <c r="K21" s="38"/>
      <c r="L21" s="38"/>
      <c r="M21" s="38"/>
      <c r="N21" s="38"/>
      <c r="O21" s="38"/>
      <c r="P21" s="39"/>
    </row>
    <row r="22" spans="1:16" ht="12.75">
      <c r="A22" s="43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38"/>
      <c r="P22" s="39"/>
    </row>
    <row r="23" spans="1:16" ht="13.5" thickBo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49"/>
      <c r="P23" s="51"/>
    </row>
    <row r="24" ht="12.75"/>
    <row r="25" ht="12.75"/>
    <row r="26" ht="12.75">
      <c r="A26" s="12" t="s">
        <v>30</v>
      </c>
    </row>
    <row r="27" ht="13.5" thickBot="1"/>
    <row r="28" spans="1:16" ht="12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</row>
    <row r="29" spans="1:16" ht="12.75">
      <c r="A29" s="18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1:16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6" ht="13.5" thickBot="1">
      <c r="A31" s="24" t="s">
        <v>0</v>
      </c>
      <c r="B31" s="25" t="s">
        <v>18</v>
      </c>
      <c r="C31" s="25" t="s">
        <v>9</v>
      </c>
      <c r="D31" s="25"/>
      <c r="E31" s="25" t="s">
        <v>10</v>
      </c>
      <c r="F31" s="25" t="s">
        <v>19</v>
      </c>
      <c r="G31" s="25"/>
      <c r="H31" s="25" t="s">
        <v>14</v>
      </c>
      <c r="I31" s="25" t="s">
        <v>20</v>
      </c>
      <c r="J31" s="25" t="s">
        <v>13</v>
      </c>
      <c r="K31" s="25" t="s">
        <v>16</v>
      </c>
      <c r="L31" s="25" t="s">
        <v>17</v>
      </c>
      <c r="M31" s="25" t="s">
        <v>2</v>
      </c>
      <c r="N31" s="25" t="s">
        <v>21</v>
      </c>
      <c r="O31" s="25" t="s">
        <v>22</v>
      </c>
      <c r="P31" s="27" t="s">
        <v>23</v>
      </c>
    </row>
    <row r="32" spans="1:16" ht="12.75">
      <c r="A32" s="55" t="s">
        <v>52</v>
      </c>
      <c r="B32" s="3"/>
      <c r="C32" s="73">
        <f>IF(E32="","",B32*2)</f>
      </c>
      <c r="D32" s="30" t="s">
        <v>11</v>
      </c>
      <c r="E32" s="4"/>
      <c r="F32" s="74" t="s">
        <v>12</v>
      </c>
      <c r="G32" s="73">
        <f>IF(E32="","",C32+E32)</f>
      </c>
      <c r="H32" s="59" t="s">
        <v>15</v>
      </c>
      <c r="I32" s="34">
        <f>IF(E32="",B32,ROUND(G32/3,0))</f>
        <v>0</v>
      </c>
      <c r="J32" s="33">
        <v>20</v>
      </c>
      <c r="K32" s="35">
        <f>I32*J32</f>
        <v>0</v>
      </c>
      <c r="L32" s="36"/>
      <c r="M32" s="36">
        <f>IF(E32="",B32,I32)</f>
        <v>0</v>
      </c>
      <c r="N32" s="37" t="str">
        <f>IF(M32&gt;91.9,"1",IF(M32&gt;80.9,"2",IF(M32&gt;66.9,"3",IF(M32&gt;49.9,"4",IF(M32&gt;29.9,"5","6")))))</f>
        <v>6</v>
      </c>
      <c r="O32" s="38"/>
      <c r="P32" s="39" t="s">
        <v>25</v>
      </c>
    </row>
    <row r="33" spans="1:16" ht="12.75">
      <c r="A33" s="55" t="s">
        <v>53</v>
      </c>
      <c r="B33" s="3"/>
      <c r="C33" s="32">
        <f>IF(E33="","",B33*2)</f>
      </c>
      <c r="D33" s="40" t="s">
        <v>11</v>
      </c>
      <c r="E33" s="5"/>
      <c r="F33" s="31" t="s">
        <v>12</v>
      </c>
      <c r="G33" s="32">
        <f>IF(E33="","",C33+E33)</f>
      </c>
      <c r="H33" s="33" t="s">
        <v>15</v>
      </c>
      <c r="I33" s="34">
        <f>IF(E33="",B33,ROUND(G33/3,0))</f>
        <v>0</v>
      </c>
      <c r="J33" s="33">
        <v>20</v>
      </c>
      <c r="K33" s="35">
        <f>I33*J33</f>
        <v>0</v>
      </c>
      <c r="L33" s="36"/>
      <c r="M33" s="36">
        <f>IF(E33="",B33,I33)</f>
        <v>0</v>
      </c>
      <c r="N33" s="37" t="str">
        <f>IF(M33&gt;91.9,"1",IF(M33&gt;80.9,"2",IF(M33&gt;66.9,"3",IF(M33&gt;49.9,"4",IF(M33&gt;29.9,"5","6")))))</f>
        <v>6</v>
      </c>
      <c r="O33" s="38"/>
      <c r="P33" s="39" t="s">
        <v>25</v>
      </c>
    </row>
    <row r="34" spans="1:16" ht="13.5" thickBot="1">
      <c r="A34" s="55" t="s">
        <v>1</v>
      </c>
      <c r="B34" s="2"/>
      <c r="C34" s="32">
        <f>IF(E34="","",B34*2)</f>
      </c>
      <c r="D34" s="42" t="s">
        <v>11</v>
      </c>
      <c r="E34" s="6"/>
      <c r="F34" s="31" t="s">
        <v>12</v>
      </c>
      <c r="G34" s="32">
        <f>IF(E34="","",C34+E34)</f>
      </c>
      <c r="H34" s="33" t="s">
        <v>15</v>
      </c>
      <c r="I34" s="34">
        <f>IF(E34="",B34,ROUND(G34/3,0))</f>
        <v>0</v>
      </c>
      <c r="J34" s="33">
        <v>10</v>
      </c>
      <c r="K34" s="35">
        <f>I34*J34</f>
        <v>0</v>
      </c>
      <c r="L34" s="36"/>
      <c r="M34" s="36">
        <f>IF(E34="",B34,I34)</f>
        <v>0</v>
      </c>
      <c r="N34" s="37" t="str">
        <f>IF(M34&gt;91.9,"1",IF(M34&gt;80.9,"2",IF(M34&gt;66.9,"3",IF(M34&gt;49.9,"4",IF(M34&gt;29.9,"5","6")))))</f>
        <v>6</v>
      </c>
      <c r="O34" s="38"/>
      <c r="P34" s="39" t="s">
        <v>25</v>
      </c>
    </row>
    <row r="35" spans="1:16" ht="13.5" thickBot="1">
      <c r="A35" s="55" t="s">
        <v>54</v>
      </c>
      <c r="B35" s="75"/>
      <c r="C35" s="76"/>
      <c r="D35" s="75"/>
      <c r="E35" s="75"/>
      <c r="F35" s="76"/>
      <c r="G35" s="68"/>
      <c r="H35" s="68"/>
      <c r="I35" s="76"/>
      <c r="J35" s="68"/>
      <c r="K35" s="45">
        <f>SUM(K32:K34)</f>
        <v>0</v>
      </c>
      <c r="L35" s="46">
        <v>50</v>
      </c>
      <c r="M35" s="77">
        <f>ROUND(K35/L35,0)</f>
        <v>0</v>
      </c>
      <c r="N35" s="78" t="str">
        <f>IF(M35&gt;91.9,"1",IF(M35&gt;80.9,"2",IF(M35&gt;66.9,"3",IF(M35&gt;49.9,"4",IF(M35&gt;29.9,"5","6")))))</f>
        <v>6</v>
      </c>
      <c r="O35" s="38"/>
      <c r="P35" s="39"/>
    </row>
    <row r="36" spans="1:16" ht="12.75">
      <c r="A36" s="43" t="s">
        <v>40</v>
      </c>
      <c r="B36" s="38"/>
      <c r="C36" s="44"/>
      <c r="D36" s="44"/>
      <c r="E36" s="44"/>
      <c r="F36" s="44"/>
      <c r="G36" s="44"/>
      <c r="H36" s="38"/>
      <c r="I36" s="44"/>
      <c r="J36" s="44"/>
      <c r="O36" s="38"/>
      <c r="P36" s="39"/>
    </row>
    <row r="37" spans="1:16" ht="12.75">
      <c r="A37" s="43"/>
      <c r="B37" s="38" t="s">
        <v>27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4"/>
      <c r="O37" s="38"/>
      <c r="P37" s="39"/>
    </row>
    <row r="38" spans="1:16" ht="12.75">
      <c r="A38" s="43"/>
      <c r="B38" s="38" t="s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38"/>
      <c r="P38" s="39"/>
    </row>
    <row r="39" spans="1:16" ht="12.75">
      <c r="A39" s="4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38"/>
      <c r="P39" s="39"/>
    </row>
    <row r="40" spans="1:16" ht="13.5" thickBot="1">
      <c r="A40" s="43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4"/>
      <c r="O40" s="38"/>
      <c r="P40" s="39"/>
    </row>
    <row r="41" spans="1:16" ht="13.5" thickBot="1">
      <c r="A41" s="55" t="s">
        <v>55</v>
      </c>
      <c r="B41" s="11"/>
      <c r="C41" s="56"/>
      <c r="D41" s="57"/>
      <c r="E41" s="57"/>
      <c r="F41" s="56"/>
      <c r="G41" s="56"/>
      <c r="H41" s="56"/>
      <c r="I41" s="58"/>
      <c r="J41" s="33">
        <v>50</v>
      </c>
      <c r="K41" s="35">
        <f>B41*J41</f>
        <v>0</v>
      </c>
      <c r="L41" s="36"/>
      <c r="M41" s="36">
        <f>IF(E41="",B41,I41)</f>
        <v>0</v>
      </c>
      <c r="N41" s="37" t="str">
        <f>IF(M41&gt;91.9,"1",IF(M41&gt;80.9,"2",IF(M41&gt;66.9,"3",IF(M41&gt;49.9,"4",IF(M41&gt;29.9,"5","6")))))</f>
        <v>6</v>
      </c>
      <c r="O41" s="38"/>
      <c r="P41" s="39" t="s">
        <v>25</v>
      </c>
    </row>
    <row r="42" spans="1:16" ht="13.5" thickBot="1">
      <c r="A42" s="55" t="s">
        <v>56</v>
      </c>
      <c r="B42" s="75"/>
      <c r="C42" s="76"/>
      <c r="D42" s="75"/>
      <c r="E42" s="75"/>
      <c r="F42" s="76"/>
      <c r="G42" s="68"/>
      <c r="H42" s="68"/>
      <c r="I42" s="76"/>
      <c r="J42" s="68"/>
      <c r="K42" s="45">
        <f>SUM(K40:K41)</f>
        <v>0</v>
      </c>
      <c r="L42" s="46">
        <v>50</v>
      </c>
      <c r="M42" s="79">
        <f>ROUND(K42/L42,0)</f>
        <v>0</v>
      </c>
      <c r="N42" s="80" t="str">
        <f>IF(M42&gt;91.9,"1",IF(M42&gt;80.9,"2",IF(M42&gt;66.9,"3",IF(M42&gt;49.9,"4",IF(M42&gt;29.9,"5","6")))))</f>
        <v>6</v>
      </c>
      <c r="O42" s="38"/>
      <c r="P42" s="39"/>
    </row>
    <row r="43" spans="1:16" ht="12.75">
      <c r="A43" s="43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38"/>
      <c r="P43" s="39"/>
    </row>
    <row r="44" spans="1:16" ht="13.5" thickBot="1">
      <c r="A44" s="43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38"/>
      <c r="P44" s="39"/>
    </row>
    <row r="45" spans="1:16" ht="12.75">
      <c r="A45" s="28" t="s">
        <v>57</v>
      </c>
      <c r="B45" s="9">
        <f>K35</f>
        <v>0</v>
      </c>
      <c r="C45" s="81" t="s">
        <v>37</v>
      </c>
      <c r="D45" s="82"/>
      <c r="E45" s="82"/>
      <c r="F45" s="83"/>
      <c r="G45" s="83"/>
      <c r="H45" s="83"/>
      <c r="I45" s="83"/>
      <c r="J45" s="83"/>
      <c r="K45" s="84">
        <f>B45</f>
        <v>0</v>
      </c>
      <c r="L45" s="38"/>
      <c r="M45" s="38"/>
      <c r="N45" s="44"/>
      <c r="O45" s="38"/>
      <c r="P45" s="39"/>
    </row>
    <row r="46" spans="1:16" ht="13.5" thickBot="1">
      <c r="A46" s="28" t="s">
        <v>58</v>
      </c>
      <c r="B46" s="10">
        <f>K42</f>
        <v>0</v>
      </c>
      <c r="C46" s="81" t="s">
        <v>37</v>
      </c>
      <c r="D46" s="82"/>
      <c r="E46" s="82"/>
      <c r="F46" s="85"/>
      <c r="G46" s="85"/>
      <c r="H46" s="85"/>
      <c r="I46" s="83"/>
      <c r="J46" s="83"/>
      <c r="K46" s="86">
        <f>B46</f>
        <v>0</v>
      </c>
      <c r="L46" s="38"/>
      <c r="M46" s="38"/>
      <c r="N46" s="44"/>
      <c r="O46" s="38"/>
      <c r="P46" s="39"/>
    </row>
    <row r="47" spans="1:16" ht="13.5" thickBot="1">
      <c r="A47" s="43"/>
      <c r="B47" s="38"/>
      <c r="C47" s="44" t="s">
        <v>3</v>
      </c>
      <c r="D47" s="38"/>
      <c r="E47" s="44"/>
      <c r="F47" s="44"/>
      <c r="G47" s="44"/>
      <c r="H47" s="44"/>
      <c r="I47" s="44"/>
      <c r="J47" s="38"/>
      <c r="K47" s="45">
        <f>SUM(K45:K46)</f>
        <v>0</v>
      </c>
      <c r="L47" s="83">
        <v>100</v>
      </c>
      <c r="M47" s="77">
        <f>ROUND(K47/L47,0)</f>
        <v>0</v>
      </c>
      <c r="N47" s="78" t="str">
        <f>IF(M47&gt;91.9,"1",IF(M47&gt;80.9,"2",IF(M47&gt;66.9,"3",IF(M47&gt;49.9,"4",IF(M47&gt;29.9,"5","6")))))</f>
        <v>6</v>
      </c>
      <c r="O47" s="38"/>
      <c r="P47" s="39"/>
    </row>
    <row r="48" spans="1:16" ht="13.5" thickBot="1">
      <c r="A48" s="43"/>
      <c r="B48" s="38"/>
      <c r="C48" s="44"/>
      <c r="D48" s="38"/>
      <c r="E48" s="44"/>
      <c r="F48" s="44"/>
      <c r="G48" s="44"/>
      <c r="H48" s="44"/>
      <c r="I48" s="44"/>
      <c r="J48" s="38"/>
      <c r="K48" s="75"/>
      <c r="L48" s="22"/>
      <c r="M48" s="75"/>
      <c r="N48" s="87"/>
      <c r="O48" s="38"/>
      <c r="P48" s="39"/>
    </row>
    <row r="49" spans="1:16" ht="12.75">
      <c r="A49" s="28" t="s">
        <v>38</v>
      </c>
      <c r="B49" s="9">
        <f>M20</f>
        <v>0</v>
      </c>
      <c r="C49" s="82"/>
      <c r="D49" s="82"/>
      <c r="E49" s="82"/>
      <c r="F49" s="83"/>
      <c r="G49" s="83"/>
      <c r="H49" s="83"/>
      <c r="I49" s="83"/>
      <c r="J49" s="88">
        <v>35</v>
      </c>
      <c r="K49" s="84">
        <f>ROUND(B49*J49,1)</f>
        <v>0</v>
      </c>
      <c r="L49" s="38"/>
      <c r="M49" s="38"/>
      <c r="N49" s="44"/>
      <c r="O49" s="38"/>
      <c r="P49" s="39"/>
    </row>
    <row r="50" spans="1:16" ht="13.5" thickBot="1">
      <c r="A50" s="28" t="s">
        <v>39</v>
      </c>
      <c r="B50" s="10">
        <f>M47</f>
        <v>0</v>
      </c>
      <c r="C50" s="82"/>
      <c r="D50" s="82"/>
      <c r="E50" s="82"/>
      <c r="F50" s="85"/>
      <c r="G50" s="85"/>
      <c r="H50" s="85"/>
      <c r="I50" s="85"/>
      <c r="J50" s="88">
        <v>65</v>
      </c>
      <c r="K50" s="86">
        <f>ROUND(B50*J50,1)</f>
        <v>0</v>
      </c>
      <c r="L50" s="38"/>
      <c r="M50" s="38"/>
      <c r="N50" s="44"/>
      <c r="O50" s="38"/>
      <c r="P50" s="39"/>
    </row>
    <row r="51" spans="1:16" ht="13.5" thickBot="1">
      <c r="A51" s="43"/>
      <c r="B51" s="38"/>
      <c r="C51" s="44" t="s">
        <v>3</v>
      </c>
      <c r="D51" s="38"/>
      <c r="E51" s="44"/>
      <c r="F51" s="44"/>
      <c r="G51" s="44"/>
      <c r="H51" s="44"/>
      <c r="I51" s="44"/>
      <c r="J51" s="38"/>
      <c r="K51" s="45">
        <f>SUM(K49:K50)</f>
        <v>0</v>
      </c>
      <c r="L51" s="61">
        <v>100</v>
      </c>
      <c r="M51" s="62">
        <f>ROUND(K51/L51,0)</f>
        <v>0</v>
      </c>
      <c r="N51" s="63" t="str">
        <f>IF(M51&gt;91.9,"1",IF(M51&gt;80.9,"2",IF(M51&gt;66.9,"3",IF(M51&gt;49.9,"4",IF(M51&gt;29.9,"5","6")))))</f>
        <v>6</v>
      </c>
      <c r="O51" s="38"/>
      <c r="P51" s="39" t="s">
        <v>25</v>
      </c>
    </row>
    <row r="52" spans="1:16" ht="13.5" thickBo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49"/>
      <c r="P52" s="51"/>
    </row>
  </sheetData>
  <sheetProtection sheet="1" objects="1" scenarios="1" selectLockedCells="1"/>
  <mergeCells count="1">
    <mergeCell ref="T2:Y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1.00390625" style="13" customWidth="1"/>
    <col min="2" max="2" width="7.57421875" style="13" customWidth="1"/>
    <col min="3" max="3" width="6.421875" style="13" customWidth="1"/>
    <col min="4" max="4" width="4.00390625" style="13" customWidth="1"/>
    <col min="5" max="5" width="3.7109375" style="13" customWidth="1"/>
    <col min="6" max="6" width="3.00390625" style="13" customWidth="1"/>
    <col min="7" max="7" width="4.57421875" style="13" customWidth="1"/>
    <col min="8" max="8" width="6.00390625" style="13" customWidth="1"/>
    <col min="9" max="9" width="6.28125" style="13" customWidth="1"/>
    <col min="10" max="10" width="6.421875" style="13" customWidth="1"/>
    <col min="11" max="11" width="7.57421875" style="13" customWidth="1"/>
    <col min="12" max="12" width="6.140625" style="13" customWidth="1"/>
    <col min="13" max="13" width="7.421875" style="13" customWidth="1"/>
    <col min="14" max="14" width="6.8515625" style="13" customWidth="1"/>
    <col min="15" max="15" width="5.140625" style="13" customWidth="1"/>
    <col min="16" max="16" width="5.28125" style="13" customWidth="1"/>
    <col min="17" max="16384" width="11.421875" style="13" customWidth="1"/>
  </cols>
  <sheetData>
    <row r="1" ht="12.75">
      <c r="A1" s="12" t="s">
        <v>24</v>
      </c>
    </row>
    <row r="2" spans="11:25" ht="28.5" customHeight="1">
      <c r="K2" s="14" t="s">
        <v>8</v>
      </c>
      <c r="L2" s="14"/>
      <c r="M2" s="14"/>
      <c r="N2" s="14"/>
      <c r="O2" s="14"/>
      <c r="T2" s="274"/>
      <c r="U2" s="274"/>
      <c r="V2" s="274"/>
      <c r="W2" s="274"/>
      <c r="X2" s="274"/>
      <c r="Y2" s="274"/>
    </row>
    <row r="3" ht="13.5" thickBot="1"/>
    <row r="4" spans="1:16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6" ht="12.75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3.5" thickBot="1">
      <c r="A7" s="24" t="s">
        <v>0</v>
      </c>
      <c r="B7" s="25" t="s">
        <v>18</v>
      </c>
      <c r="C7" s="25" t="s">
        <v>9</v>
      </c>
      <c r="D7" s="25" t="s">
        <v>10</v>
      </c>
      <c r="E7" s="26"/>
      <c r="F7" s="25" t="s">
        <v>19</v>
      </c>
      <c r="G7" s="25"/>
      <c r="H7" s="25" t="s">
        <v>14</v>
      </c>
      <c r="I7" s="25" t="s">
        <v>20</v>
      </c>
      <c r="J7" s="25" t="s">
        <v>13</v>
      </c>
      <c r="K7" s="25" t="s">
        <v>16</v>
      </c>
      <c r="L7" s="25" t="s">
        <v>17</v>
      </c>
      <c r="M7" s="25" t="s">
        <v>2</v>
      </c>
      <c r="N7" s="25" t="s">
        <v>21</v>
      </c>
      <c r="O7" s="25" t="s">
        <v>22</v>
      </c>
      <c r="P7" s="27" t="s">
        <v>23</v>
      </c>
    </row>
    <row r="8" spans="1:16" ht="12.75">
      <c r="A8" s="28" t="s">
        <v>4</v>
      </c>
      <c r="B8" s="1"/>
      <c r="C8" s="29">
        <f>IF(E8="","",B8*2)</f>
      </c>
      <c r="D8" s="30" t="s">
        <v>11</v>
      </c>
      <c r="E8" s="4"/>
      <c r="F8" s="31" t="s">
        <v>12</v>
      </c>
      <c r="G8" s="32">
        <f>IF(E8="","",C8+E8)</f>
      </c>
      <c r="H8" s="33" t="s">
        <v>15</v>
      </c>
      <c r="I8" s="34">
        <f>IF(E8="",B8,ROUND(G8/3,0))</f>
        <v>0</v>
      </c>
      <c r="J8" s="33">
        <v>40</v>
      </c>
      <c r="K8" s="35">
        <f>I8*J8</f>
        <v>0</v>
      </c>
      <c r="L8" s="36"/>
      <c r="M8" s="36">
        <f>IF(E8="",B8,I8)</f>
        <v>0</v>
      </c>
      <c r="N8" s="37" t="str">
        <f>IF(M8&gt;91.9,"1",IF(M8&gt;80.9,"2",IF(M8&gt;66.9,"3",IF(M8&gt;49.9,"4",IF(M8&gt;29.9,"5","6")))))</f>
        <v>6</v>
      </c>
      <c r="O8" s="38"/>
      <c r="P8" s="39" t="s">
        <v>25</v>
      </c>
    </row>
    <row r="9" spans="1:16" ht="12.75">
      <c r="A9" s="28" t="s">
        <v>5</v>
      </c>
      <c r="B9" s="3"/>
      <c r="C9" s="29">
        <f>IF(E9="","",B9*2)</f>
      </c>
      <c r="D9" s="40" t="s">
        <v>11</v>
      </c>
      <c r="E9" s="5"/>
      <c r="F9" s="31" t="s">
        <v>12</v>
      </c>
      <c r="G9" s="32">
        <f>IF(E9="","",C9+E9)</f>
      </c>
      <c r="H9" s="33" t="s">
        <v>15</v>
      </c>
      <c r="I9" s="34">
        <f>IF(E9="",B9,ROUND(G9/3,0))</f>
        <v>0</v>
      </c>
      <c r="J9" s="33">
        <v>20</v>
      </c>
      <c r="K9" s="35">
        <f>I9*J9</f>
        <v>0</v>
      </c>
      <c r="L9" s="36"/>
      <c r="M9" s="36">
        <f>IF(E9="",B9,I9)</f>
        <v>0</v>
      </c>
      <c r="N9" s="37" t="str">
        <f>IF(M9&gt;91.9,"1",IF(M9&gt;80.9,"2",IF(M9&gt;66.9,"3",IF(M9&gt;49.9,"4",IF(M9&gt;29.9,"5","6")))))</f>
        <v>6</v>
      </c>
      <c r="O9" s="38"/>
      <c r="P9" s="39" t="s">
        <v>25</v>
      </c>
    </row>
    <row r="10" spans="1:16" ht="12.75">
      <c r="A10" s="28" t="s">
        <v>1</v>
      </c>
      <c r="B10" s="7"/>
      <c r="C10" s="29">
        <f>IF(E10="","",B10*2)</f>
      </c>
      <c r="D10" s="41" t="s">
        <v>11</v>
      </c>
      <c r="E10" s="8"/>
      <c r="F10" s="31" t="s">
        <v>12</v>
      </c>
      <c r="G10" s="32">
        <f>IF(E10="","",C10+E10)</f>
      </c>
      <c r="H10" s="33" t="s">
        <v>15</v>
      </c>
      <c r="I10" s="34">
        <f>IF(E10="",B10,ROUND(G10/3,0))</f>
        <v>0</v>
      </c>
      <c r="J10" s="33">
        <v>10</v>
      </c>
      <c r="K10" s="35">
        <f>I10*J10</f>
        <v>0</v>
      </c>
      <c r="L10" s="36"/>
      <c r="M10" s="36">
        <f>IF(E10="",B10,I10)</f>
        <v>0</v>
      </c>
      <c r="N10" s="37" t="str">
        <f>IF(M10&gt;91.9,"1",IF(M10&gt;80.9,"2",IF(M10&gt;66.9,"3",IF(M10&gt;49.9,"4",IF(M10&gt;29.9,"5","6")))))</f>
        <v>6</v>
      </c>
      <c r="O10" s="38"/>
      <c r="P10" s="39" t="s">
        <v>25</v>
      </c>
    </row>
    <row r="11" spans="1:16" ht="13.5" thickBot="1">
      <c r="A11" s="28" t="s">
        <v>6</v>
      </c>
      <c r="B11" s="2"/>
      <c r="C11" s="29">
        <f>IF(E11="","",B11*2)</f>
      </c>
      <c r="D11" s="42" t="s">
        <v>11</v>
      </c>
      <c r="E11" s="6"/>
      <c r="F11" s="31" t="s">
        <v>12</v>
      </c>
      <c r="G11" s="32">
        <f>IF(E11="","",C11+E11)</f>
      </c>
      <c r="H11" s="33" t="s">
        <v>15</v>
      </c>
      <c r="I11" s="34">
        <f>IF(E11="",B11,ROUND(G11/3,0))</f>
        <v>0</v>
      </c>
      <c r="J11" s="33">
        <v>30</v>
      </c>
      <c r="K11" s="35">
        <f>I11*J11</f>
        <v>0</v>
      </c>
      <c r="L11" s="36"/>
      <c r="M11" s="36">
        <f>IF(E11="",B11,I11)</f>
        <v>0</v>
      </c>
      <c r="N11" s="37" t="str">
        <f>IF(M11&gt;91.9,"1",IF(M11&gt;80.9,"2",IF(M11&gt;66.9,"3",IF(M11&gt;49.9,"4",IF(M11&gt;29.9,"5","6")))))</f>
        <v>6</v>
      </c>
      <c r="O11" s="38"/>
      <c r="P11" s="39" t="s">
        <v>25</v>
      </c>
    </row>
    <row r="12" spans="1:16" ht="13.5" thickBot="1">
      <c r="A12" s="43"/>
      <c r="B12" s="38"/>
      <c r="C12" s="44"/>
      <c r="D12" s="44"/>
      <c r="E12" s="44"/>
      <c r="F12" s="44"/>
      <c r="G12" s="44"/>
      <c r="H12" s="38"/>
      <c r="I12" s="44"/>
      <c r="J12" s="44"/>
      <c r="K12" s="45">
        <f>SUM(K8:K11)</f>
        <v>0</v>
      </c>
      <c r="L12" s="46">
        <v>100</v>
      </c>
      <c r="M12" s="45">
        <f>ROUND(K12/L12,0)</f>
        <v>0</v>
      </c>
      <c r="N12" s="47" t="str">
        <f>IF(M12&gt;91.9,"1",IF(M12&gt;80.9,"2",IF(M12&gt;66.9,"3",IF(M12&gt;49.9,"4",IF(M12&gt;29.9,"5","6")))))</f>
        <v>6</v>
      </c>
      <c r="O12" s="38"/>
      <c r="P12" s="39" t="s">
        <v>25</v>
      </c>
    </row>
    <row r="13" spans="1:16" ht="12.75">
      <c r="A13" s="43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38"/>
      <c r="P13" s="39"/>
    </row>
    <row r="14" spans="1:16" ht="12.75">
      <c r="A14" s="43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38"/>
      <c r="P14" s="39"/>
    </row>
    <row r="15" spans="1:16" ht="12.75">
      <c r="A15" s="43"/>
      <c r="B15" s="38" t="s">
        <v>27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38"/>
      <c r="P15" s="39"/>
    </row>
    <row r="16" spans="1:16" ht="12.75">
      <c r="A16" s="43"/>
      <c r="B16" s="38" t="s">
        <v>26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38"/>
      <c r="P16" s="39"/>
    </row>
    <row r="17" spans="1:16" ht="13.5" thickBo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51"/>
    </row>
  </sheetData>
  <sheetProtection sheet="1" objects="1" scenarios="1" selectLockedCells="1"/>
  <mergeCells count="1">
    <mergeCell ref="T2:Y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IHK-Trier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Niederschrift</dc:title>
  <dc:subject/>
  <dc:creator>Reuter</dc:creator>
  <cp:keywords/>
  <dc:description/>
  <cp:lastModifiedBy>Antoine-Sagra, Amelie</cp:lastModifiedBy>
  <cp:lastPrinted>2015-05-29T09:10:33Z</cp:lastPrinted>
  <dcterms:created xsi:type="dcterms:W3CDTF">2006-09-27T06:57:41Z</dcterms:created>
  <dcterms:modified xsi:type="dcterms:W3CDTF">2023-06-27T07:40:44Z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0x010100D9E56D8693F1F5448121F1A56BC6AC38</vt:lpwstr>
  </property>
  <property fmtid="{D5CDD505-2E9C-101B-9397-08002B2CF9AE}" pid="3" name="TBCO_ScreenResolution">
    <vt:lpwstr>96 96 1920 1080</vt:lpwstr>
  </property>
</Properties>
</file>